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5300" windowHeight="7080" tabRatio="938" activeTab="1"/>
  </bookViews>
  <sheets>
    <sheet name="Ingresos_Muni" sheetId="1" r:id="rId1"/>
    <sheet name="Gastos_Muni" sheetId="2" r:id="rId2"/>
  </sheets>
  <definedNames>
    <definedName name="_xlnm.Print_Titles" localSheetId="1">'Gastos_Muni'!$6:$6</definedName>
    <definedName name="_xlnm.Print_Titles" localSheetId="0">'Ingresos_Muni'!$5:$5</definedName>
  </definedNames>
  <calcPr fullCalcOnLoad="1"/>
</workbook>
</file>

<file path=xl/sharedStrings.xml><?xml version="1.0" encoding="utf-8"?>
<sst xmlns="http://schemas.openxmlformats.org/spreadsheetml/2006/main" count="2654" uniqueCount="593">
  <si>
    <t xml:space="preserve">   </t>
  </si>
  <si>
    <t>DENOMINACION</t>
  </si>
  <si>
    <t>01</t>
  </si>
  <si>
    <t>02</t>
  </si>
  <si>
    <t>03</t>
  </si>
  <si>
    <t>04</t>
  </si>
  <si>
    <t>SUB TITULO</t>
  </si>
  <si>
    <t>ITEM</t>
  </si>
  <si>
    <t>ASIGNACION</t>
  </si>
  <si>
    <t>SUB ASIG.</t>
  </si>
  <si>
    <t>SUB SUB ASIG.</t>
  </si>
  <si>
    <t xml:space="preserve"> 01 - GESTION INTERNA</t>
  </si>
  <si>
    <t>02 - SERV. COMUNITARIOS</t>
  </si>
  <si>
    <t>03 - ACTIV. MUNICIPALES</t>
  </si>
  <si>
    <t>04 - PROG. SOCIALES</t>
  </si>
  <si>
    <t>06 - PROG. CULTURALES</t>
  </si>
  <si>
    <t>TOTAL</t>
  </si>
  <si>
    <t>21</t>
  </si>
  <si>
    <t>GASTOS EN PERSONAL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</si>
  <si>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</si>
  <si>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</si>
  <si>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</si>
  <si>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</si>
  <si>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</si>
  <si>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</si>
  <si>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</si>
  <si>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</si>
  <si>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</si>
  <si>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</si>
  <si>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</si>
  <si>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</si>
  <si>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</si>
  <si>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</si>
  <si>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</si>
  <si>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</si>
  <si>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</si>
  <si>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005</t>
  </si>
  <si>
    <t>Asignación de Rancho</t>
  </si>
  <si>
    <t>006</t>
  </si>
  <si>
    <t>Asignaciones del D.L. Nº 2.411, de 1978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</si>
  <si>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</si>
  <si>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</si>
  <si>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</si>
  <si>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</si>
  <si>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</si>
  <si>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</si>
  <si>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</si>
  <si>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</si>
  <si>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</si>
  <si>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</si>
  <si>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</si>
  <si>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</si>
  <si>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</si>
  <si>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</si>
  <si>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Asignación Art. 1, Ley Nº19.529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</si>
  <si>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</si>
  <si>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</si>
  <si>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</si>
  <si>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</si>
  <si>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</si>
  <si>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</si>
  <si>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</si>
  <si>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</si>
  <si>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</si>
  <si>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</si>
  <si>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012</t>
  </si>
  <si>
    <t>Gastos de Representación</t>
  </si>
  <si>
    <t>013</t>
  </si>
  <si>
    <t>Asignación de Dirección Superior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</si>
  <si>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</si>
  <si>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</si>
  <si>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</si>
  <si>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</si>
  <si>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</si>
  <si>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</si>
  <si>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</si>
  <si>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</si>
  <si>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</si>
  <si>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</si>
  <si>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</si>
  <si>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Asignaciones Sustitutivas</t>
  </si>
  <si>
    <t>Asignación Unica Art. 4, Ley N° 18.717</t>
  </si>
  <si>
    <t>Otras Asignaciones Sustitutivas</t>
  </si>
  <si>
    <t>016</t>
  </si>
  <si>
    <t>Asignación de Dedicación Exclusica</t>
  </si>
  <si>
    <t>017</t>
  </si>
  <si>
    <t>Asignación para Operador de Máquina Pesada</t>
  </si>
  <si>
    <t>018</t>
  </si>
  <si>
    <t>Asignación de Defensa Judicial Estatal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</si>
  <si>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</si>
  <si>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</si>
  <si>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</si>
  <si>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</si>
  <si>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</si>
  <si>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</si>
  <si>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020</t>
  </si>
  <si>
    <t>Asignación por Turno</t>
  </si>
  <si>
    <t>021</t>
  </si>
  <si>
    <t>Asignación Artículo 1, Ley Nº19.264</t>
  </si>
  <si>
    <t>022</t>
  </si>
  <si>
    <t>Componente Base Asignación de Desempeño</t>
  </si>
  <si>
    <t>023</t>
  </si>
  <si>
    <t>Asignación de Control</t>
  </si>
  <si>
    <t>024</t>
  </si>
  <si>
    <t>Asignación de Defensa Penal Pública</t>
  </si>
  <si>
    <t>025</t>
  </si>
  <si>
    <t>Asignación Artículo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</si>
  <si>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</si>
  <si>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</si>
  <si>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</si>
  <si>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</si>
  <si>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</si>
  <si>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</si>
  <si>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de Estímulo, Art. 65, Ley Nª18.482</t>
  </si>
  <si>
    <t>Asignación de Estímulo, Art. 14, Ley Nª15.076</t>
  </si>
  <si>
    <t>029</t>
  </si>
  <si>
    <t>Aplicación Artículo 7, Ley Nº18.482</t>
  </si>
  <si>
    <t>030</t>
  </si>
  <si>
    <t>Asignación de Estímulo por Falencia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</si>
  <si>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</si>
  <si>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</si>
  <si>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</si>
  <si>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</si>
  <si>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</si>
  <si>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</si>
  <si>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033</t>
  </si>
  <si>
    <t>Asignación Judicial</t>
  </si>
  <si>
    <t>034</t>
  </si>
  <si>
    <t>Asignación de Casa</t>
  </si>
  <si>
    <t>035</t>
  </si>
  <si>
    <t>Asignación Legislativa</t>
  </si>
  <si>
    <t>036</t>
  </si>
  <si>
    <t>Asignación Artículo 11, Ley Nº19.041</t>
  </si>
  <si>
    <t>037</t>
  </si>
  <si>
    <t>Asignación Única</t>
  </si>
  <si>
    <t>038</t>
  </si>
  <si>
    <t>Asignación Zonas Extremas</t>
  </si>
  <si>
    <t>039</t>
  </si>
  <si>
    <t>Asignación de Responsabilidad Superior</t>
  </si>
  <si>
    <t>040</t>
  </si>
  <si>
    <t>Asignación Familiar en el Exterior</t>
  </si>
  <si>
    <t>041</t>
  </si>
  <si>
    <t>Asignación Exclusivas de las Fuerzas Armadas y de Orden</t>
  </si>
  <si>
    <t>042</t>
  </si>
  <si>
    <t>Asignaciones por Desempeño en el Exterior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</si>
  <si>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</si>
  <si>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</si>
  <si>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</si>
  <si>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</si>
  <si>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</si>
  <si>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</si>
  <si>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Nota: Incremeto Asignaciones de Experiencia, Perfeccionamiento y Responsabilidad, Art. 47, Ley Nº19.070., se imputan en los conceptos de gastos correspondientes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</si>
  <si>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</si>
  <si>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</si>
  <si>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</si>
  <si>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</si>
  <si>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</si>
  <si>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</si>
  <si>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</si>
  <si>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</si>
  <si>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</si>
  <si>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</si>
  <si>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</si>
  <si>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</si>
  <si>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</si>
  <si>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</si>
  <si>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</si>
  <si>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</si>
  <si>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</si>
  <si>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</si>
  <si>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</si>
  <si>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</si>
  <si>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</si>
  <si>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</si>
  <si>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</si>
  <si>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</si>
  <si>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</si>
  <si>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</si>
  <si>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</si>
  <si>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</si>
  <si>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</si>
  <si>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</si>
  <si>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</si>
  <si>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PERSONAL A CONTRATA</t>
  </si>
  <si>
    <t>Asignaciones del D.L. Nº 3.551, de 1981</t>
  </si>
  <si>
    <t>Asignación Protección Imponibilidad, Art. 15 D.L. Nº3.551 de 1981</t>
  </si>
  <si>
    <t>Asignación Unica Artículo 4, Ley N° 18.717</t>
  </si>
  <si>
    <t>Asignación Artículo 1º, Ley Nº19.112</t>
  </si>
  <si>
    <t>Asignación Artículo 1º, Ley Nº19.432</t>
  </si>
  <si>
    <t>Asignación de Estímulo Personal Médico Diurno</t>
  </si>
  <si>
    <t>Asignación Artículo 7, Ley Nº19.112</t>
  </si>
  <si>
    <t>Asignaciones Exclusivas de las Fuerzas Armadas y de Orden</t>
  </si>
  <si>
    <t>Asignación de Atención Primaria Salud, Art. 23 y 25, Ley Nº19.378</t>
  </si>
  <si>
    <t>Asignación de Mérito, Art. 30 de la Ley Nº19.378, agrega Ley  Nº19.607</t>
  </si>
  <si>
    <t>OTRAS REMUNERACIONES</t>
  </si>
  <si>
    <t>Honorarios a Suma Alzada - Personas Naturales</t>
  </si>
  <si>
    <t>Honorarios Asimilados a Grados</t>
  </si>
  <si>
    <t>Jornales</t>
  </si>
  <si>
    <t>Suplencias y Reemplazos</t>
  </si>
  <si>
    <t>Personal a Trato y/o Temporal</t>
  </si>
  <si>
    <t>Alumnos en Práctica</t>
  </si>
  <si>
    <t>Otras</t>
  </si>
  <si>
    <t>Asignación Art. 1, Ley Nº19.464</t>
  </si>
  <si>
    <t>OTROS GASTOS EN PERSONAL</t>
  </si>
  <si>
    <t>Asignación de Traslado</t>
  </si>
  <si>
    <t>Asignación por Cambio de Residencia Art. 97, letra c), Ley Nº18.883</t>
  </si>
  <si>
    <t>Dieta Parlamentaria</t>
  </si>
  <si>
    <t>Dietas a Juntas, Consejos y Comisiones</t>
  </si>
  <si>
    <t>Prestaciones de Servicios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</si>
  <si>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</si>
  <si>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</si>
  <si>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</si>
  <si>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</si>
  <si>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</si>
  <si>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</si>
  <si>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</si>
  <si>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</si>
  <si>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</si>
  <si>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</si>
  <si>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</si>
  <si>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</si>
  <si>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</si>
  <si>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</si>
  <si>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</si>
  <si>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</si>
  <si>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</si>
  <si>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</si>
  <si>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</si>
  <si>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</si>
  <si>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</si>
  <si>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</si>
  <si>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</si>
  <si>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</si>
  <si>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</si>
  <si>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</si>
  <si>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</si>
  <si>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</si>
  <si>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</si>
  <si>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</si>
  <si>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</si>
  <si>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</si>
  <si>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</si>
  <si>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</si>
  <si>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</si>
  <si>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</si>
  <si>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</si>
  <si>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</si>
  <si>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</si>
  <si>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</si>
  <si>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</si>
  <si>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</si>
  <si>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</si>
  <si>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</si>
  <si>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</si>
  <si>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</si>
  <si>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</si>
  <si>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</si>
  <si>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</si>
  <si>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</si>
  <si>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</si>
  <si>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</si>
  <si>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</si>
  <si>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</si>
  <si>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</si>
  <si>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</si>
  <si>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</si>
  <si>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</si>
  <si>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</si>
  <si>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</si>
  <si>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</si>
  <si>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</si>
  <si>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</si>
  <si>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</si>
  <si>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</si>
  <si>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</si>
  <si>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</si>
  <si>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</si>
  <si>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</si>
  <si>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</si>
  <si>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</si>
  <si>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</si>
  <si>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</si>
  <si>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</si>
  <si>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</si>
  <si>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</si>
  <si>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</si>
  <si>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</si>
  <si>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</si>
  <si>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</si>
  <si>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</si>
  <si>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</si>
  <si>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</si>
  <si>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</si>
  <si>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</si>
  <si>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</si>
  <si>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</si>
  <si>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</si>
  <si>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</si>
  <si>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</si>
  <si>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</si>
  <si>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</si>
  <si>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</si>
  <si>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</si>
  <si>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</si>
  <si>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</si>
  <si>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</si>
  <si>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</si>
  <si>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</si>
  <si>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TRANSFERENCIAS CORRIENTES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</si>
  <si>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</si>
  <si>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</si>
  <si>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</si>
  <si>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</si>
  <si>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</si>
  <si>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</si>
  <si>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</si>
  <si>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</si>
  <si>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</si>
  <si>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Otras Transferencias al Sector Privado</t>
  </si>
  <si>
    <t>A OTRAS ENTIDADES PUBLICAS</t>
  </si>
  <si>
    <t>24</t>
  </si>
  <si>
    <t>Al Fondo Común Municipal - Permisos de Circulación</t>
  </si>
  <si>
    <t>Al Fondo Común Municipal - Patentes Municipales</t>
  </si>
  <si>
    <t>A Otras Asociaciones</t>
  </si>
  <si>
    <t>A Otras Entidades Públicas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</si>
  <si>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</si>
  <si>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</si>
  <si>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</si>
  <si>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</si>
  <si>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</si>
  <si>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</si>
  <si>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99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</si>
  <si>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</si>
  <si>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</si>
  <si>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</si>
  <si>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</si>
  <si>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</si>
  <si>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</si>
  <si>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</si>
  <si>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</si>
  <si>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</si>
  <si>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</si>
  <si>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</si>
  <si>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</si>
  <si>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</si>
  <si>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</si>
  <si>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</si>
  <si>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</si>
  <si>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</si>
  <si>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</si>
  <si>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</si>
  <si>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</si>
  <si>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</si>
  <si>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OTROS ACTIVOS NO FINANCIEROS</t>
  </si>
  <si>
    <t>ADQUISIC. DE ACTIVOS FINANCIEROS</t>
  </si>
  <si>
    <t>COMPRA DE TITULOS Y VALORES</t>
  </si>
  <si>
    <t>Depósitos a Plazo</t>
  </si>
  <si>
    <t>Pactos de Retrocompra</t>
  </si>
  <si>
    <t>Cuotas de Fondos Mutuos</t>
  </si>
  <si>
    <t>Bonos o Pagarés</t>
  </si>
  <si>
    <t>Letras Hipotecarias</t>
  </si>
  <si>
    <t>COMPRA DE ACCIONES Y PARTIC. DE CAP.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</si>
  <si>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</si>
  <si>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</si>
  <si>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</si>
  <si>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</si>
  <si>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</si>
  <si>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</si>
  <si>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</si>
  <si>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</si>
  <si>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</si>
  <si>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</si>
  <si>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</si>
  <si>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</si>
  <si>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</si>
  <si>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</si>
  <si>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</si>
  <si>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</si>
  <si>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</si>
  <si>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</si>
  <si>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RESID.</t>
  </si>
  <si>
    <t>POR VENTAS A PLAZO</t>
  </si>
  <si>
    <t>TRANSFERENCIAS DE CAPITAL</t>
  </si>
  <si>
    <t>33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</si>
  <si>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</si>
  <si>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</si>
  <si>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</si>
  <si>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</si>
  <si>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</si>
  <si>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</si>
  <si>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</si>
  <si>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</si>
  <si>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</si>
  <si>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</si>
  <si>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INGRESOS</t>
  </si>
  <si>
    <t>SUB ASIGNACION</t>
  </si>
  <si>
    <t>101</t>
  </si>
  <si>
    <t>TRIBUTOS SOBRE EL USO DE BS. Y LA REALIZACION DE ACTIVIDADES</t>
  </si>
  <si>
    <t>PATENTES Y TASAS POR DERECHOS</t>
  </si>
  <si>
    <t>Patentes Municipales</t>
  </si>
  <si>
    <t>De Beneficio Municipal</t>
  </si>
  <si>
    <t>De Beneficio Fondo Común Municipal</t>
  </si>
  <si>
    <t>Derechos de Aseo</t>
  </si>
  <si>
    <t>En Impuesto Territorial</t>
  </si>
  <si>
    <t>En Patentes Municipales</t>
  </si>
  <si>
    <t>Cobro Directo</t>
  </si>
  <si>
    <t>Otros Derechos</t>
  </si>
  <si>
    <t>Urbanización y Construcción</t>
  </si>
  <si>
    <t>Permisos Provisorios</t>
  </si>
  <si>
    <t>Propaganda</t>
  </si>
  <si>
    <t>Transferencia de Vehículos</t>
  </si>
  <si>
    <t xml:space="preserve">Derechos de Explotación  </t>
  </si>
  <si>
    <t>Concesiones</t>
  </si>
  <si>
    <t>PERMISOS Y LICENCIAS</t>
  </si>
  <si>
    <t>Permisos de Circulación</t>
  </si>
  <si>
    <t>Licencias de Conducir y similares</t>
  </si>
  <si>
    <t>PARTICIPACION EN IMPUESTO TERRITORIAL (ART. 37 DL 3063)</t>
  </si>
  <si>
    <t>OTROS TRIBUTOS</t>
  </si>
  <si>
    <t>DEL SECTOR PRIVADO</t>
  </si>
  <si>
    <t>DE OTRAS ENTIDADES PUBLICAS</t>
  </si>
  <si>
    <t xml:space="preserve"> 05</t>
  </si>
  <si>
    <t>De Otras Municipalidades</t>
  </si>
  <si>
    <t>De Otras Entidades Públicas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</si>
  <si>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</si>
  <si>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</si>
  <si>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</si>
  <si>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</si>
  <si>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</si>
  <si>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</si>
  <si>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</si>
  <si>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</si>
  <si>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</si>
  <si>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OTROS INGRESOS CORRIENTES</t>
  </si>
  <si>
    <t>RECUPERACIONES Y REEMBOLSOS POR LICENCIAS MEDICAS</t>
  </si>
  <si>
    <t>Reembolso Art. 4º Ley N º 19.345</t>
  </si>
  <si>
    <t>Recuperaciones Art. 12 Ley Nº 18.196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</si>
  <si>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</si>
  <si>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</si>
  <si>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</si>
  <si>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</si>
  <si>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</si>
  <si>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</si>
  <si>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</si>
  <si>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</si>
  <si>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</si>
  <si>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</si>
  <si>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Por Menores Ingr. para Gastos de Oper. Ajustados</t>
  </si>
  <si>
    <t>De Municipalidades no Instaladas</t>
  </si>
  <si>
    <t>FONDOS DE TERCEROS</t>
  </si>
  <si>
    <t>Otros Fondos de Terceros</t>
  </si>
  <si>
    <t>OTROS</t>
  </si>
  <si>
    <t>Devoluc. y Reintegros no Provenientes de Impuestos</t>
  </si>
  <si>
    <t>VENTA DE ACTIVOS NO FINANCIEROS</t>
  </si>
  <si>
    <t>VENTA DE ACTIVOS FINANCIEROS</t>
  </si>
  <si>
    <t>VENTA  O RESCATE DE TITULOS Y VALORES</t>
  </si>
  <si>
    <t>VENTA DE ACCIONES Y PARTICIPACIONES DE CAPITAL</t>
  </si>
  <si>
    <t>12</t>
  </si>
  <si>
    <t>RECUPERACION DE PRESTAMOS</t>
  </si>
  <si>
    <t>INGRESOS POR PERCIBIR</t>
  </si>
  <si>
    <t>13</t>
  </si>
  <si>
    <t>TRANSFERENCIAS PARA GASTOS DE CAPITAL</t>
  </si>
  <si>
    <t>14</t>
  </si>
  <si>
    <t>ENDEUDAMIENTO</t>
  </si>
  <si>
    <t>ENDEUDAMIENTO INTERNO</t>
  </si>
  <si>
    <t>15</t>
  </si>
  <si>
    <t>SALDO INICIAL DE CAJA</t>
  </si>
  <si>
    <t>T O T A L      I N G R E S O S............M$</t>
  </si>
  <si>
    <t>GASTOS</t>
  </si>
  <si>
    <t>T O T A L      G A S T O S ............M$</t>
  </si>
  <si>
    <t>AREAS DE GESTION</t>
  </si>
  <si>
    <t>De la Secretaría y Administración General de Interior</t>
  </si>
  <si>
    <t>Programa PREVIENE</t>
  </si>
  <si>
    <t>Programas Comunales y de Barrios</t>
  </si>
  <si>
    <t>Fortalecimiento de la Gestión Municipal</t>
  </si>
  <si>
    <t>De la Subsecretaría de Desarrollo Regional y Administrativo</t>
  </si>
  <si>
    <t>De la Subsecretaría de Educación</t>
  </si>
  <si>
    <t>Subvención de Escolaridad</t>
  </si>
  <si>
    <t>Otros Aportes</t>
  </si>
  <si>
    <t>De la Junta Nacional de Jardínes Infantiles</t>
  </si>
  <si>
    <t>Convenios Educación Prebásica</t>
  </si>
  <si>
    <t>Del Servicio Nacional de Menores</t>
  </si>
  <si>
    <t>Subvención Menores en Situación Irregular</t>
  </si>
  <si>
    <t>Del Servicio de Salud</t>
  </si>
  <si>
    <t>Atención Primaria Ley Nº 19.378 Art. 49</t>
  </si>
  <si>
    <t>Aportes Afectados</t>
  </si>
  <si>
    <t>100</t>
  </si>
  <si>
    <t>De la Municipalidad a Servicios Incorporados a su Gestión</t>
  </si>
  <si>
    <t>De la Comunidad - Programa Pavimentos Participativos</t>
  </si>
  <si>
    <t>Programa Mejoramiento Urbano y Equipamiento Comunal</t>
  </si>
  <si>
    <t>Programa Mejoramiento de Barrios</t>
  </si>
  <si>
    <t>Del Gobierno Regional</t>
  </si>
  <si>
    <t>Sostenedores Establecimientos Educacionales</t>
  </si>
  <si>
    <t>Del Tesoro Público</t>
  </si>
  <si>
    <t>Patentes Mineras Ley Nº 19.143</t>
  </si>
  <si>
    <t>Remuneraciones Reguladas por el Código del Trabajo</t>
  </si>
  <si>
    <t>A la  Junta Nacional de Auxilio Escolar y B ecas</t>
  </si>
  <si>
    <t>A los Servicios de Salud</t>
  </si>
  <si>
    <t>Multa Ley de Alcoholes</t>
  </si>
  <si>
    <t>A las Asociaciones</t>
  </si>
  <si>
    <t>080</t>
  </si>
  <si>
    <t>A la Asociación Chilena de Municipalidades</t>
  </si>
  <si>
    <t>090</t>
  </si>
  <si>
    <t>Aporte Año Vigente</t>
  </si>
  <si>
    <t>Aporte Otros Años</t>
  </si>
  <si>
    <t>Intereses y Reajustes Pagados</t>
  </si>
  <si>
    <t>091</t>
  </si>
  <si>
    <t>092</t>
  </si>
  <si>
    <t>Al Fondo Común Municipal - Multas</t>
  </si>
  <si>
    <t>Art. 14, Nº 6 Ley Nº19.695</t>
  </si>
  <si>
    <t>099</t>
  </si>
  <si>
    <t>A Otras Municipalidades</t>
  </si>
  <si>
    <t>A Servicios Incorporados a su Gestión</t>
  </si>
  <si>
    <t>A Educación</t>
  </si>
  <si>
    <t>A Salud</t>
  </si>
  <si>
    <t>A Cementerios</t>
  </si>
  <si>
    <t>POR ANTICIPOS POR CAMBIO DE RESIDENCIA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</si>
  <si>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</si>
  <si>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</si>
  <si>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</si>
  <si>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</si>
  <si>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</si>
  <si>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DE EMPRESAS PUBLICAS NO FINANC.</t>
  </si>
  <si>
    <t>DE EMPRESAS PUBLICAS FINANCIERAS</t>
  </si>
  <si>
    <t>DE GOBIERNOS EXTRANJEROS</t>
  </si>
  <si>
    <t>DE ORGANISMOS INTERNACIONALES</t>
  </si>
  <si>
    <t xml:space="preserve">         </t>
  </si>
  <si>
    <t>Dieta Concejales + 1,29 ACHS</t>
  </si>
  <si>
    <t>(Inversión)</t>
  </si>
  <si>
    <t xml:space="preserve">OBSERVACION </t>
  </si>
  <si>
    <t>(1)</t>
  </si>
  <si>
    <t>(2)</t>
  </si>
  <si>
    <t>OBSERVACIONES:</t>
  </si>
  <si>
    <t>Casino de Juegos Ley Nº19.995</t>
  </si>
  <si>
    <t>egreso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</si>
  <si>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</si>
  <si>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</si>
  <si>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</si>
  <si>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</si>
  <si>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</si>
  <si>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</si>
  <si>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</si>
  <si>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</si>
  <si>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</si>
  <si>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</si>
  <si>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</si>
  <si>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</si>
  <si>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</si>
  <si>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</si>
  <si>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00</t>
  </si>
  <si>
    <t>000</t>
  </si>
  <si>
    <t>(5)     Se Adjunta ANEXO Nº1, reajustado en un 5%.</t>
  </si>
  <si>
    <t xml:space="preserve">      </t>
  </si>
  <si>
    <t>y disposición en vertedero.</t>
  </si>
  <si>
    <t>Dietas de Concejales</t>
  </si>
  <si>
    <t>Gastos por Comisiones y Representaciones  del Municipio</t>
  </si>
  <si>
    <t>Bonif. Esp. Prof. Enc. de Escuelas Rurales, Art. 13, Ley N° 19.715</t>
  </si>
  <si>
    <t>Asig. Especial Profesionales Ley Nº15.076, letra a), Art. 1, Ley Nº19.112</t>
  </si>
  <si>
    <t>Asig. Especial Profesionales Ley Nº15.076, letra b), Art. 1, Ley Nº19.112</t>
  </si>
  <si>
    <t>Asig. por Desempeño en Condiciones Difíciles, Art. 50, Ley N° 19.070</t>
  </si>
  <si>
    <t>Asig. por Desempeño en Condiciones Difíciles, Art. 28, Ley N° 19.378</t>
  </si>
  <si>
    <t>Asig. de Antigüedad, Art.97, letra g), de la Ley Nº18.883, y Leyes Nºs. 19.180 y 19.280</t>
  </si>
  <si>
    <t>Asig. de Desarrollo y Estímulo al Desempeño Colectivo, Ley Nº19.813</t>
  </si>
  <si>
    <t>Asig. de Mejoramiento de la Gestión Municipal, Art. 1, Ley Nº20.008</t>
  </si>
  <si>
    <t>Bonificación Proporcional. Art.8 Ley Nº 19.410 ¹</t>
  </si>
  <si>
    <t>05.PROG.RECREACIONALES</t>
  </si>
  <si>
    <t>(2)     Se considera un aporte 4UTM por socio del Comité de Bienestar Personal de Planta</t>
  </si>
  <si>
    <t>(4)     Se considera un aporte de 4UTM por socio del Comité de Bienestar Personal a Contrata.</t>
  </si>
  <si>
    <t>Del Tesoro Publico</t>
  </si>
  <si>
    <t>Otras Transferencias Corrientes  del Tesoro Publico</t>
  </si>
  <si>
    <t>Multa RMNP 80% Otras.</t>
  </si>
  <si>
    <t>Multa RMNP 30% Otras.</t>
  </si>
  <si>
    <t>Participación Anual</t>
  </si>
  <si>
    <t>(9)      Se considera combustible, para maquinarias a:  motoniveladora, retroexcavadora, chancador, generador, motobomba  y Cortadora de  Pasto.</t>
  </si>
  <si>
    <r>
      <t xml:space="preserve">Otros </t>
    </r>
    <r>
      <rPr>
        <b/>
        <sz val="7"/>
        <color indexed="12"/>
        <rFont val="Arial Narrow"/>
        <family val="2"/>
      </rPr>
      <t>(Aporte Consorcio Chillán 1 y 2, Somontur y Bosque Nevado)</t>
    </r>
  </si>
  <si>
    <t>(12)    El Área de SERVICIOS COMUNITARIOS de M$ 9.000 corresponde a subvenciones a instituciones.</t>
  </si>
  <si>
    <t>incluido Biblioteca.</t>
  </si>
  <si>
    <t>ESTRUCTURA DE PRESUPUESTO MUNICIPAL AÑO 2015</t>
  </si>
  <si>
    <t>(3)     Se Adjunta ANEXO Nº1 con un total 12 funcionarios Personal A Contrata.</t>
  </si>
  <si>
    <t>(1)     Se contempla una Planta Municipal de 35 personas, considera un reajuste del 5%.</t>
  </si>
  <si>
    <t xml:space="preserve">(6)     El Área de Gestión SERV. COMUNITARIO de M$ 19.395  corresponden a: </t>
  </si>
  <si>
    <t>(7)     El Área de Gestión GESTION INTERNA de M$ 8.000 corresponde a Uniforme Personal Municipal de Planta y Contrata</t>
  </si>
  <si>
    <t>(10)    El Área de GESTION INTERNA de M$ 16.000, corresponde al consumo de las oficinas municipales.</t>
  </si>
  <si>
    <t xml:space="preserve">          El Área de SERVICIOS COMUNITARIOS de M$ 90.000, corresponde al alumbrado público de la comuna.</t>
  </si>
  <si>
    <t xml:space="preserve">(11)    El Área de SERVICIOS COMUNITARIOS de M$ 240.620, corresponde a Servicio de recolección de basura </t>
  </si>
  <si>
    <t xml:space="preserve">          El Área de SERVICIOS COMUNITARIOS M$ 3.792 Corresponde a Bono Servicio Base de Prodesal I, II y III.</t>
  </si>
  <si>
    <t>(14)    El Área de GESTION INTERNA M$ 3.480, corresponde a pago de Corporación de Asistencia Judicial</t>
  </si>
  <si>
    <t xml:space="preserve">         Aportes Prodesal I, II Y III por M$ 18.415, para Honorarios Apoyo Administrativo y M$ 980, para Honorarios Monitor Emergencia.</t>
  </si>
  <si>
    <r>
      <t>(16)</t>
    </r>
    <r>
      <rPr>
        <b/>
        <sz val="9"/>
        <rFont val="Arial"/>
        <family val="2"/>
      </rPr>
      <t xml:space="preserve">    Presupuesto Departamento de Salud 2015 considera aporte municipal de M$ 260.000, según Presupuesto Municipal 2015 se estima aporte por M$ 190.000, lo que no cubre lo solicitado.</t>
    </r>
  </si>
  <si>
    <r>
      <t xml:space="preserve">(15) </t>
    </r>
    <r>
      <rPr>
        <b/>
        <sz val="9"/>
        <rFont val="Arial"/>
        <family val="2"/>
      </rPr>
      <t xml:space="preserve">  </t>
    </r>
    <r>
      <rPr>
        <b/>
        <i/>
        <sz val="9"/>
        <rFont val="Arial"/>
        <family val="2"/>
      </rPr>
      <t xml:space="preserve"> El PADEM 2015 considera aporte municipal de M$ 295.000, según Presupuesto Municipal 2015 se estima aporte por M$ 190.000, lo que no cubre lo solicitado,</t>
    </r>
  </si>
  <si>
    <t>(8)     El Área de GESTION INTERNA M$ 78.600 , corresponde a combustible camionetas, jeep y camiones.</t>
  </si>
  <si>
    <t xml:space="preserve">          El Área de SERVICIOS COMUNITARIOS M$ 13.200, corresponde a combustible camión recolector de basura.</t>
  </si>
  <si>
    <t xml:space="preserve">(13)    Corresponde subvenciones; Cuerpo de Bomberos M$ 5.000 </t>
  </si>
  <si>
    <t xml:space="preserve">          El Área de PROGRAMA DEPORTIVO de M$ 2.000 corresponde a subvención al Consejo Local de Deportes.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</si>
</sst>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000\-00\-0000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</numFmts>
  <fonts count="89">
    <font>
      <sz val="10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color indexed="12"/>
      <name val="Arial Narrow"/>
      <family val="2"/>
    </font>
    <font>
      <b/>
      <i/>
      <sz val="7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b/>
      <sz val="7"/>
      <color indexed="12"/>
      <name val="Arial Narrow"/>
      <family val="2"/>
    </font>
    <font>
      <sz val="7"/>
      <color indexed="10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7"/>
      <color indexed="10"/>
      <name val="Arial"/>
      <family val="2"/>
    </font>
    <font>
      <i/>
      <sz val="7"/>
      <color indexed="10"/>
      <name val="Arial Narrow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sz val="12"/>
      <color indexed="12"/>
      <name val="Arial Narrow"/>
      <family val="2"/>
    </font>
    <font>
      <sz val="12"/>
      <color indexed="12"/>
      <name val="Arial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2"/>
      <color indexed="17"/>
      <name val="Arial Narrow"/>
      <family val="2"/>
    </font>
    <font>
      <sz val="12"/>
      <name val="Arial"/>
      <family val="2"/>
    </font>
    <font>
      <i/>
      <sz val="12"/>
      <color indexed="12"/>
      <name val="Arial Narrow"/>
      <family val="2"/>
    </font>
    <font>
      <b/>
      <i/>
      <sz val="12"/>
      <color indexed="12"/>
      <name val="Arial Narrow"/>
      <family val="2"/>
    </font>
    <font>
      <sz val="12"/>
      <name val="Arial Narrow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49" fontId="5" fillId="33" borderId="17" xfId="0" applyNumberFormat="1" applyFont="1" applyFill="1" applyBorder="1" applyAlignment="1" applyProtection="1">
      <alignment horizontal="center"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49" fontId="8" fillId="34" borderId="17" xfId="0" applyNumberFormat="1" applyFont="1" applyFill="1" applyBorder="1" applyAlignment="1" applyProtection="1">
      <alignment horizontal="center"/>
      <protection/>
    </xf>
    <xf numFmtId="49" fontId="8" fillId="34" borderId="18" xfId="0" applyNumberFormat="1" applyFont="1" applyFill="1" applyBorder="1" applyAlignment="1" applyProtection="1">
      <alignment horizontal="center"/>
      <protection/>
    </xf>
    <xf numFmtId="49" fontId="8" fillId="34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4" fillId="0" borderId="17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8" fillId="34" borderId="2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right"/>
      <protection/>
    </xf>
    <xf numFmtId="49" fontId="3" fillId="35" borderId="23" xfId="0" applyNumberFormat="1" applyFont="1" applyFill="1" applyBorder="1" applyAlignment="1" applyProtection="1">
      <alignment horizontal="center" vertical="top" textRotation="90"/>
      <protection/>
    </xf>
    <xf numFmtId="0" fontId="0" fillId="0" borderId="0" xfId="0" applyFont="1" applyAlignment="1" applyProtection="1">
      <alignment/>
      <protection/>
    </xf>
    <xf numFmtId="49" fontId="10" fillId="0" borderId="18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49" fontId="3" fillId="35" borderId="24" xfId="0" applyNumberFormat="1" applyFont="1" applyFill="1" applyBorder="1" applyAlignment="1" applyProtection="1">
      <alignment horizontal="center" vertical="top" textRotation="90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9" fontId="11" fillId="0" borderId="25" xfId="0" applyNumberFormat="1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 horizontal="center" vertical="top"/>
      <protection/>
    </xf>
    <xf numFmtId="0" fontId="5" fillId="33" borderId="20" xfId="0" applyNumberFormat="1" applyFont="1" applyFill="1" applyBorder="1" applyAlignment="1" applyProtection="1">
      <alignment horizontal="left" vertical="top" wrapText="1"/>
      <protection/>
    </xf>
    <xf numFmtId="0" fontId="8" fillId="34" borderId="20" xfId="0" applyFont="1" applyFill="1" applyBorder="1" applyAlignment="1" applyProtection="1">
      <alignment wrapText="1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49" fontId="15" fillId="33" borderId="19" xfId="0" applyNumberFormat="1" applyFont="1" applyFill="1" applyBorder="1" applyAlignment="1" applyProtection="1">
      <alignment horizontal="center"/>
      <protection/>
    </xf>
    <xf numFmtId="49" fontId="10" fillId="34" borderId="19" xfId="0" applyNumberFormat="1" applyFont="1" applyFill="1" applyBorder="1" applyAlignment="1" applyProtection="1">
      <alignment horizontal="center"/>
      <protection/>
    </xf>
    <xf numFmtId="49" fontId="15" fillId="0" borderId="19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0" fillId="0" borderId="20" xfId="0" applyFont="1" applyFill="1" applyBorder="1" applyAlignment="1" applyProtection="1">
      <alignment horizontal="left"/>
      <protection/>
    </xf>
    <xf numFmtId="49" fontId="5" fillId="33" borderId="17" xfId="0" applyNumberFormat="1" applyFont="1" applyFill="1" applyBorder="1" applyAlignment="1" applyProtection="1">
      <alignment horizontal="center"/>
      <protection locked="0"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49" fontId="15" fillId="33" borderId="19" xfId="0" applyNumberFormat="1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49" fontId="8" fillId="34" borderId="17" xfId="0" applyNumberFormat="1" applyFont="1" applyFill="1" applyBorder="1" applyAlignment="1" applyProtection="1">
      <alignment horizontal="center"/>
      <protection locked="0"/>
    </xf>
    <xf numFmtId="49" fontId="8" fillId="34" borderId="18" xfId="0" applyNumberFormat="1" applyFont="1" applyFill="1" applyBorder="1" applyAlignment="1" applyProtection="1">
      <alignment horizontal="center"/>
      <protection locked="0"/>
    </xf>
    <xf numFmtId="49" fontId="10" fillId="34" borderId="19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49" fontId="11" fillId="0" borderId="17" xfId="0" applyNumberFormat="1" applyFont="1" applyBorder="1" applyAlignment="1" applyProtection="1">
      <alignment horizontal="center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/>
      <protection locked="0"/>
    </xf>
    <xf numFmtId="49" fontId="10" fillId="0" borderId="17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right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wrapText="1"/>
      <protection locked="0"/>
    </xf>
    <xf numFmtId="49" fontId="4" fillId="0" borderId="17" xfId="0" applyNumberFormat="1" applyFont="1" applyFill="1" applyBorder="1" applyAlignment="1" applyProtection="1">
      <alignment horizontal="center"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right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/>
      <protection locked="0"/>
    </xf>
    <xf numFmtId="49" fontId="11" fillId="0" borderId="27" xfId="0" applyNumberFormat="1" applyFont="1" applyBorder="1" applyAlignment="1" applyProtection="1">
      <alignment horizontal="center"/>
      <protection locked="0"/>
    </xf>
    <xf numFmtId="49" fontId="11" fillId="0" borderId="28" xfId="0" applyNumberFormat="1" applyFont="1" applyBorder="1" applyAlignment="1" applyProtection="1">
      <alignment horizontal="center"/>
      <protection locked="0"/>
    </xf>
    <xf numFmtId="49" fontId="10" fillId="0" borderId="29" xfId="0" applyNumberFormat="1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14" fillId="36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 horizontal="center"/>
      <protection/>
    </xf>
    <xf numFmtId="0" fontId="7" fillId="36" borderId="0" xfId="0" applyFont="1" applyFill="1" applyAlignment="1" applyProtection="1">
      <alignment horizontal="left"/>
      <protection/>
    </xf>
    <xf numFmtId="0" fontId="0" fillId="36" borderId="0" xfId="0" applyFill="1" applyAlignment="1">
      <alignment/>
    </xf>
    <xf numFmtId="49" fontId="11" fillId="36" borderId="0" xfId="0" applyNumberFormat="1" applyFont="1" applyFill="1" applyBorder="1" applyAlignment="1">
      <alignment horizontal="center"/>
    </xf>
    <xf numFmtId="49" fontId="10" fillId="36" borderId="0" xfId="0" applyNumberFormat="1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191" fontId="0" fillId="36" borderId="0" xfId="46" applyNumberFormat="1" applyFont="1" applyFill="1" applyAlignment="1" applyProtection="1">
      <alignment/>
      <protection locked="0"/>
    </xf>
    <xf numFmtId="191" fontId="0" fillId="36" borderId="0" xfId="46" applyNumberFormat="1" applyFont="1" applyFill="1" applyAlignment="1" applyProtection="1">
      <alignment/>
      <protection/>
    </xf>
    <xf numFmtId="191" fontId="3" fillId="35" borderId="23" xfId="46" applyNumberFormat="1" applyFont="1" applyFill="1" applyBorder="1" applyAlignment="1" applyProtection="1">
      <alignment horizontal="center" vertical="center" wrapText="1"/>
      <protection/>
    </xf>
    <xf numFmtId="191" fontId="0" fillId="0" borderId="31" xfId="46" applyNumberFormat="1" applyFont="1" applyFill="1" applyBorder="1" applyAlignment="1" applyProtection="1">
      <alignment horizontal="right"/>
      <protection/>
    </xf>
    <xf numFmtId="191" fontId="6" fillId="33" borderId="18" xfId="46" applyNumberFormat="1" applyFont="1" applyFill="1" applyBorder="1" applyAlignment="1" applyProtection="1">
      <alignment horizontal="right"/>
      <protection/>
    </xf>
    <xf numFmtId="191" fontId="7" fillId="34" borderId="18" xfId="46" applyNumberFormat="1" applyFont="1" applyFill="1" applyBorder="1" applyAlignment="1" applyProtection="1">
      <alignment horizontal="right"/>
      <protection/>
    </xf>
    <xf numFmtId="191" fontId="0" fillId="0" borderId="18" xfId="46" applyNumberFormat="1" applyFont="1" applyFill="1" applyBorder="1" applyAlignment="1" applyProtection="1">
      <alignment horizontal="right"/>
      <protection/>
    </xf>
    <xf numFmtId="191" fontId="0" fillId="0" borderId="18" xfId="46" applyNumberFormat="1" applyFont="1" applyFill="1" applyBorder="1" applyAlignment="1" applyProtection="1">
      <alignment horizontal="right"/>
      <protection locked="0"/>
    </xf>
    <xf numFmtId="191" fontId="7" fillId="34" borderId="18" xfId="46" applyNumberFormat="1" applyFont="1" applyFill="1" applyBorder="1" applyAlignment="1" applyProtection="1">
      <alignment horizontal="right"/>
      <protection locked="0"/>
    </xf>
    <xf numFmtId="191" fontId="0" fillId="34" borderId="18" xfId="46" applyNumberFormat="1" applyFont="1" applyFill="1" applyBorder="1" applyAlignment="1" applyProtection="1">
      <alignment horizontal="right"/>
      <protection locked="0"/>
    </xf>
    <xf numFmtId="191" fontId="7" fillId="0" borderId="18" xfId="46" applyNumberFormat="1" applyFont="1" applyFill="1" applyBorder="1" applyAlignment="1" applyProtection="1">
      <alignment horizontal="right"/>
      <protection locked="0"/>
    </xf>
    <xf numFmtId="191" fontId="6" fillId="33" borderId="18" xfId="46" applyNumberFormat="1" applyFont="1" applyFill="1" applyBorder="1" applyAlignment="1" applyProtection="1">
      <alignment horizontal="right"/>
      <protection locked="0"/>
    </xf>
    <xf numFmtId="191" fontId="6" fillId="0" borderId="18" xfId="46" applyNumberFormat="1" applyFont="1" applyFill="1" applyBorder="1" applyAlignment="1" applyProtection="1">
      <alignment horizontal="right"/>
      <protection/>
    </xf>
    <xf numFmtId="191" fontId="0" fillId="0" borderId="32" xfId="46" applyNumberFormat="1" applyFont="1" applyFill="1" applyBorder="1" applyAlignment="1" applyProtection="1">
      <alignment horizontal="right"/>
      <protection locked="0"/>
    </xf>
    <xf numFmtId="191" fontId="0" fillId="0" borderId="0" xfId="46" applyNumberFormat="1" applyFont="1" applyAlignment="1" applyProtection="1">
      <alignment/>
      <protection/>
    </xf>
    <xf numFmtId="191" fontId="0" fillId="0" borderId="0" xfId="46" applyNumberFormat="1" applyFont="1" applyAlignment="1" applyProtection="1">
      <alignment/>
      <protection/>
    </xf>
    <xf numFmtId="191" fontId="0" fillId="0" borderId="33" xfId="46" applyNumberFormat="1" applyFont="1" applyFill="1" applyBorder="1" applyAlignment="1" applyProtection="1">
      <alignment horizontal="right"/>
      <protection/>
    </xf>
    <xf numFmtId="191" fontId="0" fillId="0" borderId="34" xfId="46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3" fontId="18" fillId="0" borderId="0" xfId="46" applyFont="1" applyFill="1" applyAlignment="1" applyProtection="1">
      <alignment/>
      <protection/>
    </xf>
    <xf numFmtId="43" fontId="18" fillId="0" borderId="0" xfId="46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91" fontId="17" fillId="0" borderId="0" xfId="46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17" fillId="0" borderId="35" xfId="0" applyNumberFormat="1" applyFont="1" applyBorder="1" applyAlignment="1" applyProtection="1">
      <alignment horizontal="center"/>
      <protection/>
    </xf>
    <xf numFmtId="49" fontId="0" fillId="0" borderId="35" xfId="46" applyNumberFormat="1" applyFont="1" applyBorder="1" applyAlignment="1" applyProtection="1">
      <alignment horizontal="center"/>
      <protection/>
    </xf>
    <xf numFmtId="49" fontId="19" fillId="0" borderId="35" xfId="0" applyNumberFormat="1" applyFont="1" applyBorder="1" applyAlignment="1" applyProtection="1">
      <alignment horizontal="center"/>
      <protection/>
    </xf>
    <xf numFmtId="49" fontId="18" fillId="0" borderId="35" xfId="0" applyNumberFormat="1" applyFont="1" applyBorder="1" applyAlignment="1" applyProtection="1">
      <alignment horizontal="center"/>
      <protection/>
    </xf>
    <xf numFmtId="49" fontId="16" fillId="0" borderId="35" xfId="0" applyNumberFormat="1" applyFont="1" applyBorder="1" applyAlignment="1" applyProtection="1">
      <alignment horizontal="center"/>
      <protection/>
    </xf>
    <xf numFmtId="49" fontId="0" fillId="0" borderId="35" xfId="0" applyNumberFormat="1" applyBorder="1" applyAlignment="1" applyProtection="1">
      <alignment horizontal="center"/>
      <protection/>
    </xf>
    <xf numFmtId="49" fontId="18" fillId="0" borderId="35" xfId="46" applyNumberFormat="1" applyFont="1" applyBorder="1" applyAlignment="1" applyProtection="1">
      <alignment horizontal="center"/>
      <protection/>
    </xf>
    <xf numFmtId="49" fontId="16" fillId="0" borderId="35" xfId="0" applyNumberFormat="1" applyFont="1" applyBorder="1" applyAlignment="1" applyProtection="1">
      <alignment horizontal="center"/>
      <protection/>
    </xf>
    <xf numFmtId="49" fontId="0" fillId="0" borderId="35" xfId="0" applyNumberFormat="1" applyFont="1" applyBorder="1" applyAlignment="1" applyProtection="1">
      <alignment horizontal="center"/>
      <protection/>
    </xf>
    <xf numFmtId="49" fontId="18" fillId="0" borderId="35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6" fillId="0" borderId="35" xfId="0" applyNumberFormat="1" applyFont="1" applyBorder="1" applyAlignment="1" applyProtection="1">
      <alignment horizontal="left"/>
      <protection/>
    </xf>
    <xf numFmtId="191" fontId="0" fillId="36" borderId="0" xfId="0" applyNumberFormat="1" applyFill="1" applyAlignment="1">
      <alignment/>
    </xf>
    <xf numFmtId="191" fontId="16" fillId="0" borderId="0" xfId="0" applyNumberFormat="1" applyFont="1" applyAlignment="1" applyProtection="1">
      <alignment/>
      <protection/>
    </xf>
    <xf numFmtId="191" fontId="17" fillId="0" borderId="0" xfId="46" applyNumberFormat="1" applyFont="1" applyAlignment="1" applyProtection="1">
      <alignment horizontal="center"/>
      <protection/>
    </xf>
    <xf numFmtId="0" fontId="22" fillId="0" borderId="36" xfId="0" applyFont="1" applyBorder="1" applyAlignment="1" applyProtection="1">
      <alignment/>
      <protection/>
    </xf>
    <xf numFmtId="0" fontId="22" fillId="0" borderId="32" xfId="0" applyFont="1" applyBorder="1" applyAlignment="1" applyProtection="1">
      <alignment/>
      <protection/>
    </xf>
    <xf numFmtId="0" fontId="22" fillId="0" borderId="37" xfId="0" applyFont="1" applyBorder="1" applyAlignment="1" applyProtection="1">
      <alignment/>
      <protection/>
    </xf>
    <xf numFmtId="0" fontId="22" fillId="0" borderId="38" xfId="0" applyFont="1" applyBorder="1" applyAlignment="1" applyProtection="1">
      <alignment/>
      <protection/>
    </xf>
    <xf numFmtId="49" fontId="23" fillId="33" borderId="17" xfId="0" applyNumberFormat="1" applyFont="1" applyFill="1" applyBorder="1" applyAlignment="1" applyProtection="1">
      <alignment horizontal="center"/>
      <protection/>
    </xf>
    <xf numFmtId="49" fontId="23" fillId="33" borderId="18" xfId="0" applyNumberFormat="1" applyFont="1" applyFill="1" applyBorder="1" applyAlignment="1" applyProtection="1">
      <alignment horizontal="center"/>
      <protection/>
    </xf>
    <xf numFmtId="49" fontId="23" fillId="33" borderId="20" xfId="0" applyNumberFormat="1" applyFont="1" applyFill="1" applyBorder="1" applyAlignment="1" applyProtection="1">
      <alignment horizontal="center"/>
      <protection/>
    </xf>
    <xf numFmtId="49" fontId="23" fillId="33" borderId="19" xfId="0" applyNumberFormat="1" applyFont="1" applyFill="1" applyBorder="1" applyAlignment="1" applyProtection="1">
      <alignment horizontal="center"/>
      <protection/>
    </xf>
    <xf numFmtId="0" fontId="23" fillId="33" borderId="17" xfId="0" applyFont="1" applyFill="1" applyBorder="1" applyAlignment="1" applyProtection="1">
      <alignment horizontal="center"/>
      <protection/>
    </xf>
    <xf numFmtId="3" fontId="24" fillId="33" borderId="17" xfId="0" applyNumberFormat="1" applyFont="1" applyFill="1" applyBorder="1" applyAlignment="1" applyProtection="1">
      <alignment horizontal="right"/>
      <protection/>
    </xf>
    <xf numFmtId="3" fontId="24" fillId="33" borderId="39" xfId="0" applyNumberFormat="1" applyFont="1" applyFill="1" applyBorder="1" applyAlignment="1" applyProtection="1">
      <alignment horizontal="right"/>
      <protection/>
    </xf>
    <xf numFmtId="191" fontId="24" fillId="33" borderId="40" xfId="46" applyNumberFormat="1" applyFont="1" applyFill="1" applyBorder="1" applyAlignment="1" applyProtection="1">
      <alignment horizontal="right"/>
      <protection/>
    </xf>
    <xf numFmtId="191" fontId="25" fillId="0" borderId="0" xfId="46" applyNumberFormat="1" applyFont="1" applyAlignment="1" applyProtection="1">
      <alignment horizontal="center"/>
      <protection/>
    </xf>
    <xf numFmtId="49" fontId="26" fillId="34" borderId="17" xfId="0" applyNumberFormat="1" applyFont="1" applyFill="1" applyBorder="1" applyAlignment="1" applyProtection="1">
      <alignment horizontal="center"/>
      <protection/>
    </xf>
    <xf numFmtId="49" fontId="26" fillId="34" borderId="18" xfId="0" applyNumberFormat="1" applyFont="1" applyFill="1" applyBorder="1" applyAlignment="1" applyProtection="1">
      <alignment horizontal="center"/>
      <protection/>
    </xf>
    <xf numFmtId="49" fontId="26" fillId="34" borderId="20" xfId="0" applyNumberFormat="1" applyFont="1" applyFill="1" applyBorder="1" applyAlignment="1" applyProtection="1">
      <alignment horizontal="center"/>
      <protection/>
    </xf>
    <xf numFmtId="49" fontId="26" fillId="34" borderId="19" xfId="0" applyNumberFormat="1" applyFont="1" applyFill="1" applyBorder="1" applyAlignment="1" applyProtection="1">
      <alignment horizontal="center"/>
      <protection/>
    </xf>
    <xf numFmtId="0" fontId="26" fillId="34" borderId="17" xfId="0" applyFont="1" applyFill="1" applyBorder="1" applyAlignment="1" applyProtection="1">
      <alignment/>
      <protection/>
    </xf>
    <xf numFmtId="3" fontId="27" fillId="34" borderId="17" xfId="0" applyNumberFormat="1" applyFont="1" applyFill="1" applyBorder="1" applyAlignment="1" applyProtection="1">
      <alignment horizontal="right"/>
      <protection/>
    </xf>
    <xf numFmtId="3" fontId="27" fillId="34" borderId="39" xfId="0" applyNumberFormat="1" applyFont="1" applyFill="1" applyBorder="1" applyAlignment="1" applyProtection="1">
      <alignment horizontal="right"/>
      <protection/>
    </xf>
    <xf numFmtId="191" fontId="27" fillId="34" borderId="40" xfId="46" applyNumberFormat="1" applyFont="1" applyFill="1" applyBorder="1" applyAlignment="1" applyProtection="1">
      <alignment horizontal="right"/>
      <protection/>
    </xf>
    <xf numFmtId="191" fontId="28" fillId="0" borderId="0" xfId="46" applyNumberFormat="1" applyFont="1" applyAlignment="1" applyProtection="1">
      <alignment horizontal="center"/>
      <protection/>
    </xf>
    <xf numFmtId="49" fontId="29" fillId="0" borderId="17" xfId="0" applyNumberFormat="1" applyFont="1" applyBorder="1" applyAlignment="1" applyProtection="1">
      <alignment horizontal="center"/>
      <protection/>
    </xf>
    <xf numFmtId="49" fontId="29" fillId="0" borderId="18" xfId="0" applyNumberFormat="1" applyFont="1" applyBorder="1" applyAlignment="1" applyProtection="1">
      <alignment horizontal="center"/>
      <protection/>
    </xf>
    <xf numFmtId="49" fontId="29" fillId="0" borderId="20" xfId="0" applyNumberFormat="1" applyFont="1" applyBorder="1" applyAlignment="1" applyProtection="1">
      <alignment horizontal="center"/>
      <protection/>
    </xf>
    <xf numFmtId="49" fontId="29" fillId="0" borderId="19" xfId="0" applyNumberFormat="1" applyFont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right"/>
      <protection/>
    </xf>
    <xf numFmtId="3" fontId="30" fillId="0" borderId="39" xfId="0" applyNumberFormat="1" applyFont="1" applyFill="1" applyBorder="1" applyAlignment="1" applyProtection="1">
      <alignment horizontal="right"/>
      <protection/>
    </xf>
    <xf numFmtId="191" fontId="30" fillId="0" borderId="40" xfId="46" applyNumberFormat="1" applyFont="1" applyFill="1" applyBorder="1" applyAlignment="1" applyProtection="1">
      <alignment horizontal="right"/>
      <protection/>
    </xf>
    <xf numFmtId="49" fontId="31" fillId="0" borderId="17" xfId="0" applyNumberFormat="1" applyFont="1" applyBorder="1" applyAlignment="1" applyProtection="1">
      <alignment horizontal="center"/>
      <protection/>
    </xf>
    <xf numFmtId="49" fontId="31" fillId="0" borderId="18" xfId="0" applyNumberFormat="1" applyFont="1" applyBorder="1" applyAlignment="1" applyProtection="1">
      <alignment horizontal="center"/>
      <protection/>
    </xf>
    <xf numFmtId="49" fontId="31" fillId="0" borderId="20" xfId="0" applyNumberFormat="1" applyFont="1" applyBorder="1" applyAlignment="1" applyProtection="1">
      <alignment horizontal="center"/>
      <protection/>
    </xf>
    <xf numFmtId="49" fontId="31" fillId="0" borderId="19" xfId="0" applyNumberFormat="1" applyFont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/>
      <protection/>
    </xf>
    <xf numFmtId="3" fontId="32" fillId="0" borderId="17" xfId="0" applyNumberFormat="1" applyFont="1" applyFill="1" applyBorder="1" applyAlignment="1" applyProtection="1">
      <alignment horizontal="right"/>
      <protection/>
    </xf>
    <xf numFmtId="3" fontId="32" fillId="0" borderId="39" xfId="0" applyNumberFormat="1" applyFont="1" applyFill="1" applyBorder="1" applyAlignment="1" applyProtection="1">
      <alignment horizontal="right"/>
      <protection/>
    </xf>
    <xf numFmtId="191" fontId="32" fillId="0" borderId="40" xfId="46" applyNumberFormat="1" applyFont="1" applyFill="1" applyBorder="1" applyAlignment="1" applyProtection="1">
      <alignment horizontal="right"/>
      <protection/>
    </xf>
    <xf numFmtId="49" fontId="33" fillId="0" borderId="17" xfId="0" applyNumberFormat="1" applyFont="1" applyBorder="1" applyAlignment="1" applyProtection="1">
      <alignment horizontal="center"/>
      <protection/>
    </xf>
    <xf numFmtId="49" fontId="33" fillId="0" borderId="18" xfId="0" applyNumberFormat="1" applyFont="1" applyBorder="1" applyAlignment="1" applyProtection="1">
      <alignment horizontal="center"/>
      <protection/>
    </xf>
    <xf numFmtId="49" fontId="33" fillId="0" borderId="20" xfId="0" applyNumberFormat="1" applyFont="1" applyBorder="1" applyAlignment="1" applyProtection="1">
      <alignment horizontal="center"/>
      <protection/>
    </xf>
    <xf numFmtId="49" fontId="33" fillId="0" borderId="19" xfId="0" applyNumberFormat="1" applyFont="1" applyBorder="1" applyAlignment="1" applyProtection="1">
      <alignment horizontal="center"/>
      <protection/>
    </xf>
    <xf numFmtId="3" fontId="34" fillId="0" borderId="17" xfId="0" applyNumberFormat="1" applyFont="1" applyFill="1" applyBorder="1" applyAlignment="1" applyProtection="1">
      <alignment horizontal="right"/>
      <protection/>
    </xf>
    <xf numFmtId="3" fontId="34" fillId="0" borderId="39" xfId="0" applyNumberFormat="1" applyFont="1" applyFill="1" applyBorder="1" applyAlignment="1" applyProtection="1">
      <alignment horizontal="right"/>
      <protection/>
    </xf>
    <xf numFmtId="191" fontId="34" fillId="0" borderId="40" xfId="46" applyNumberFormat="1" applyFont="1" applyFill="1" applyBorder="1" applyAlignment="1" applyProtection="1">
      <alignment horizontal="right"/>
      <protection/>
    </xf>
    <xf numFmtId="0" fontId="31" fillId="0" borderId="17" xfId="0" applyFont="1" applyBorder="1" applyAlignment="1" applyProtection="1">
      <alignment horizontal="left"/>
      <protection/>
    </xf>
    <xf numFmtId="49" fontId="33" fillId="37" borderId="17" xfId="0" applyNumberFormat="1" applyFont="1" applyFill="1" applyBorder="1" applyAlignment="1" applyProtection="1">
      <alignment horizontal="center"/>
      <protection/>
    </xf>
    <xf numFmtId="49" fontId="33" fillId="37" borderId="18" xfId="0" applyNumberFormat="1" applyFont="1" applyFill="1" applyBorder="1" applyAlignment="1" applyProtection="1">
      <alignment horizontal="center"/>
      <protection/>
    </xf>
    <xf numFmtId="49" fontId="33" fillId="37" borderId="20" xfId="0" applyNumberFormat="1" applyFont="1" applyFill="1" applyBorder="1" applyAlignment="1" applyProtection="1">
      <alignment horizontal="center"/>
      <protection/>
    </xf>
    <xf numFmtId="49" fontId="33" fillId="37" borderId="19" xfId="0" applyNumberFormat="1" applyFont="1" applyFill="1" applyBorder="1" applyAlignment="1" applyProtection="1">
      <alignment horizontal="center"/>
      <protection/>
    </xf>
    <xf numFmtId="49" fontId="31" fillId="0" borderId="18" xfId="0" applyNumberFormat="1" applyFont="1" applyFill="1" applyBorder="1" applyAlignment="1" applyProtection="1">
      <alignment horizontal="center"/>
      <protection/>
    </xf>
    <xf numFmtId="49" fontId="33" fillId="0" borderId="18" xfId="0" applyNumberFormat="1" applyFont="1" applyFill="1" applyBorder="1" applyAlignment="1" applyProtection="1">
      <alignment horizontal="center"/>
      <protection/>
    </xf>
    <xf numFmtId="0" fontId="31" fillId="34" borderId="17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left"/>
      <protection/>
    </xf>
    <xf numFmtId="0" fontId="31" fillId="37" borderId="17" xfId="0" applyFont="1" applyFill="1" applyBorder="1" applyAlignment="1" applyProtection="1">
      <alignment horizontal="left"/>
      <protection/>
    </xf>
    <xf numFmtId="49" fontId="35" fillId="0" borderId="17" xfId="0" applyNumberFormat="1" applyFont="1" applyBorder="1" applyAlignment="1" applyProtection="1">
      <alignment horizontal="center"/>
      <protection/>
    </xf>
    <xf numFmtId="49" fontId="35" fillId="0" borderId="18" xfId="0" applyNumberFormat="1" applyFont="1" applyBorder="1" applyAlignment="1" applyProtection="1">
      <alignment horizontal="center"/>
      <protection/>
    </xf>
    <xf numFmtId="49" fontId="35" fillId="0" borderId="20" xfId="0" applyNumberFormat="1" applyFont="1" applyBorder="1" applyAlignment="1" applyProtection="1">
      <alignment horizontal="center"/>
      <protection/>
    </xf>
    <xf numFmtId="49" fontId="35" fillId="0" borderId="19" xfId="0" applyNumberFormat="1" applyFont="1" applyBorder="1" applyAlignment="1" applyProtection="1">
      <alignment horizontal="center"/>
      <protection/>
    </xf>
    <xf numFmtId="3" fontId="36" fillId="0" borderId="17" xfId="0" applyNumberFormat="1" applyFont="1" applyFill="1" applyBorder="1" applyAlignment="1" applyProtection="1">
      <alignment horizontal="right"/>
      <protection/>
    </xf>
    <xf numFmtId="3" fontId="36" fillId="0" borderId="39" xfId="0" applyNumberFormat="1" applyFont="1" applyFill="1" applyBorder="1" applyAlignment="1" applyProtection="1">
      <alignment horizontal="right"/>
      <protection/>
    </xf>
    <xf numFmtId="191" fontId="36" fillId="0" borderId="40" xfId="46" applyNumberFormat="1" applyFont="1" applyFill="1" applyBorder="1" applyAlignment="1" applyProtection="1">
      <alignment horizontal="right"/>
      <protection/>
    </xf>
    <xf numFmtId="49" fontId="33" fillId="0" borderId="17" xfId="0" applyNumberFormat="1" applyFont="1" applyFill="1" applyBorder="1" applyAlignment="1" applyProtection="1">
      <alignment horizontal="center"/>
      <protection/>
    </xf>
    <xf numFmtId="49" fontId="33" fillId="0" borderId="20" xfId="0" applyNumberFormat="1" applyFont="1" applyFill="1" applyBorder="1" applyAlignment="1" applyProtection="1">
      <alignment horizontal="center"/>
      <protection/>
    </xf>
    <xf numFmtId="49" fontId="33" fillId="0" borderId="19" xfId="0" applyNumberFormat="1" applyFont="1" applyFill="1" applyBorder="1" applyAlignment="1" applyProtection="1">
      <alignment horizontal="center"/>
      <protection/>
    </xf>
    <xf numFmtId="49" fontId="31" fillId="0" borderId="19" xfId="0" applyNumberFormat="1" applyFont="1" applyFill="1" applyBorder="1" applyAlignment="1" applyProtection="1">
      <alignment horizontal="center"/>
      <protection/>
    </xf>
    <xf numFmtId="0" fontId="31" fillId="0" borderId="41" xfId="0" applyFont="1" applyFill="1" applyBorder="1" applyAlignment="1" applyProtection="1">
      <alignment horizontal="left" wrapText="1"/>
      <protection/>
    </xf>
    <xf numFmtId="191" fontId="34" fillId="0" borderId="0" xfId="46" applyNumberFormat="1" applyFont="1" applyAlignment="1" applyProtection="1">
      <alignment horizontal="center"/>
      <protection/>
    </xf>
    <xf numFmtId="43" fontId="29" fillId="0" borderId="17" xfId="46" applyFont="1" applyBorder="1" applyAlignment="1" applyProtection="1">
      <alignment horizontal="center"/>
      <protection/>
    </xf>
    <xf numFmtId="43" fontId="29" fillId="0" borderId="18" xfId="46" applyFont="1" applyBorder="1" applyAlignment="1" applyProtection="1">
      <alignment horizontal="center"/>
      <protection/>
    </xf>
    <xf numFmtId="43" fontId="29" fillId="0" borderId="20" xfId="46" applyFont="1" applyBorder="1" applyAlignment="1" applyProtection="1">
      <alignment horizontal="center"/>
      <protection/>
    </xf>
    <xf numFmtId="43" fontId="29" fillId="0" borderId="19" xfId="46" applyFont="1" applyBorder="1" applyAlignment="1" applyProtection="1">
      <alignment horizontal="center"/>
      <protection/>
    </xf>
    <xf numFmtId="3" fontId="30" fillId="0" borderId="17" xfId="46" applyNumberFormat="1" applyFont="1" applyFill="1" applyBorder="1" applyAlignment="1" applyProtection="1">
      <alignment horizontal="right"/>
      <protection/>
    </xf>
    <xf numFmtId="3" fontId="30" fillId="0" borderId="39" xfId="46" applyNumberFormat="1" applyFont="1" applyFill="1" applyBorder="1" applyAlignment="1" applyProtection="1">
      <alignment horizontal="right"/>
      <protection/>
    </xf>
    <xf numFmtId="43" fontId="25" fillId="0" borderId="0" xfId="46" applyFont="1" applyAlignment="1" applyProtection="1">
      <alignment horizontal="center"/>
      <protection/>
    </xf>
    <xf numFmtId="49" fontId="31" fillId="37" borderId="18" xfId="0" applyNumberFormat="1" applyFont="1" applyFill="1" applyBorder="1" applyAlignment="1" applyProtection="1">
      <alignment horizontal="center"/>
      <protection/>
    </xf>
    <xf numFmtId="49" fontId="31" fillId="37" borderId="19" xfId="0" applyNumberFormat="1" applyFont="1" applyFill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20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/>
      <protection/>
    </xf>
    <xf numFmtId="191" fontId="36" fillId="0" borderId="0" xfId="46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3" fillId="0" borderId="19" xfId="0" applyFont="1" applyBorder="1" applyAlignment="1" applyProtection="1">
      <alignment/>
      <protection/>
    </xf>
    <xf numFmtId="3" fontId="32" fillId="0" borderId="35" xfId="0" applyNumberFormat="1" applyFont="1" applyFill="1" applyBorder="1" applyAlignment="1" applyProtection="1">
      <alignment horizontal="right"/>
      <protection/>
    </xf>
    <xf numFmtId="3" fontId="32" fillId="0" borderId="20" xfId="0" applyNumberFormat="1" applyFont="1" applyFill="1" applyBorder="1" applyAlignment="1" applyProtection="1">
      <alignment horizontal="right"/>
      <protection/>
    </xf>
    <xf numFmtId="49" fontId="31" fillId="0" borderId="17" xfId="0" applyNumberFormat="1" applyFont="1" applyFill="1" applyBorder="1" applyAlignment="1" applyProtection="1">
      <alignment horizontal="center"/>
      <protection/>
    </xf>
    <xf numFmtId="49" fontId="31" fillId="0" borderId="20" xfId="0" applyNumberFormat="1" applyFont="1" applyFill="1" applyBorder="1" applyAlignment="1" applyProtection="1">
      <alignment horizontal="center"/>
      <protection/>
    </xf>
    <xf numFmtId="49" fontId="26" fillId="0" borderId="17" xfId="0" applyNumberFormat="1" applyFont="1" applyBorder="1" applyAlignment="1" applyProtection="1">
      <alignment horizontal="center"/>
      <protection/>
    </xf>
    <xf numFmtId="49" fontId="26" fillId="0" borderId="18" xfId="0" applyNumberFormat="1" applyFont="1" applyBorder="1" applyAlignment="1" applyProtection="1">
      <alignment horizontal="center"/>
      <protection/>
    </xf>
    <xf numFmtId="49" fontId="26" fillId="0" borderId="20" xfId="0" applyNumberFormat="1" applyFont="1" applyBorder="1" applyAlignment="1" applyProtection="1">
      <alignment horizontal="center"/>
      <protection/>
    </xf>
    <xf numFmtId="49" fontId="26" fillId="0" borderId="19" xfId="0" applyNumberFormat="1" applyFont="1" applyBorder="1" applyAlignment="1" applyProtection="1">
      <alignment horizontal="center"/>
      <protection/>
    </xf>
    <xf numFmtId="191" fontId="32" fillId="0" borderId="0" xfId="46" applyNumberFormat="1" applyFont="1" applyAlignment="1" applyProtection="1">
      <alignment horizontal="center"/>
      <protection/>
    </xf>
    <xf numFmtId="49" fontId="37" fillId="0" borderId="18" xfId="0" applyNumberFormat="1" applyFont="1" applyBorder="1" applyAlignment="1" applyProtection="1">
      <alignment horizontal="center"/>
      <protection/>
    </xf>
    <xf numFmtId="49" fontId="37" fillId="0" borderId="19" xfId="0" applyNumberFormat="1" applyFont="1" applyBorder="1" applyAlignment="1" applyProtection="1">
      <alignment horizontal="center"/>
      <protection/>
    </xf>
    <xf numFmtId="49" fontId="26" fillId="34" borderId="17" xfId="0" applyNumberFormat="1" applyFont="1" applyFill="1" applyBorder="1" applyAlignment="1" applyProtection="1">
      <alignment horizontal="left"/>
      <protection/>
    </xf>
    <xf numFmtId="49" fontId="31" fillId="0" borderId="17" xfId="0" applyNumberFormat="1" applyFont="1" applyBorder="1" applyAlignment="1" applyProtection="1">
      <alignment horizontal="left"/>
      <protection/>
    </xf>
    <xf numFmtId="49" fontId="38" fillId="0" borderId="18" xfId="0" applyNumberFormat="1" applyFont="1" applyBorder="1" applyAlignment="1" applyProtection="1">
      <alignment horizontal="center"/>
      <protection/>
    </xf>
    <xf numFmtId="49" fontId="38" fillId="0" borderId="19" xfId="0" applyNumberFormat="1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/>
      <protection/>
    </xf>
    <xf numFmtId="49" fontId="23" fillId="34" borderId="20" xfId="0" applyNumberFormat="1" applyFont="1" applyFill="1" applyBorder="1" applyAlignment="1" applyProtection="1">
      <alignment horizontal="center"/>
      <protection/>
    </xf>
    <xf numFmtId="49" fontId="23" fillId="34" borderId="18" xfId="0" applyNumberFormat="1" applyFont="1" applyFill="1" applyBorder="1" applyAlignment="1" applyProtection="1">
      <alignment horizontal="center"/>
      <protection/>
    </xf>
    <xf numFmtId="49" fontId="23" fillId="34" borderId="19" xfId="0" applyNumberFormat="1" applyFont="1" applyFill="1" applyBorder="1" applyAlignment="1" applyProtection="1">
      <alignment horizontal="center"/>
      <protection/>
    </xf>
    <xf numFmtId="0" fontId="26" fillId="34" borderId="18" xfId="0" applyFont="1" applyFill="1" applyBorder="1" applyAlignment="1" applyProtection="1">
      <alignment horizontal="center"/>
      <protection/>
    </xf>
    <xf numFmtId="0" fontId="26" fillId="34" borderId="20" xfId="0" applyFont="1" applyFill="1" applyBorder="1" applyAlignment="1" applyProtection="1">
      <alignment/>
      <protection/>
    </xf>
    <xf numFmtId="0" fontId="26" fillId="34" borderId="18" xfId="0" applyFont="1" applyFill="1" applyBorder="1" applyAlignment="1" applyProtection="1">
      <alignment/>
      <protection/>
    </xf>
    <xf numFmtId="0" fontId="26" fillId="34" borderId="19" xfId="0" applyFont="1" applyFill="1" applyBorder="1" applyAlignment="1" applyProtection="1">
      <alignment/>
      <protection/>
    </xf>
    <xf numFmtId="49" fontId="26" fillId="34" borderId="17" xfId="0" applyNumberFormat="1" applyFont="1" applyFill="1" applyBorder="1" applyAlignment="1" applyProtection="1">
      <alignment horizontal="center" vertical="top"/>
      <protection/>
    </xf>
    <xf numFmtId="0" fontId="26" fillId="34" borderId="18" xfId="0" applyFont="1" applyFill="1" applyBorder="1" applyAlignment="1" applyProtection="1">
      <alignment horizontal="center" vertical="top"/>
      <protection/>
    </xf>
    <xf numFmtId="0" fontId="31" fillId="0" borderId="20" xfId="0" applyFont="1" applyBorder="1" applyAlignment="1" applyProtection="1">
      <alignment/>
      <protection/>
    </xf>
    <xf numFmtId="0" fontId="23" fillId="33" borderId="18" xfId="0" applyFont="1" applyFill="1" applyBorder="1" applyAlignment="1" applyProtection="1">
      <alignment/>
      <protection/>
    </xf>
    <xf numFmtId="0" fontId="23" fillId="33" borderId="20" xfId="0" applyFont="1" applyFill="1" applyBorder="1" applyAlignment="1" applyProtection="1">
      <alignment/>
      <protection/>
    </xf>
    <xf numFmtId="0" fontId="23" fillId="33" borderId="19" xfId="0" applyFont="1" applyFill="1" applyBorder="1" applyAlignment="1" applyProtection="1">
      <alignment/>
      <protection/>
    </xf>
    <xf numFmtId="0" fontId="26" fillId="34" borderId="17" xfId="0" applyFont="1" applyFill="1" applyBorder="1" applyAlignment="1" applyProtection="1">
      <alignment horizontal="center"/>
      <protection/>
    </xf>
    <xf numFmtId="0" fontId="39" fillId="0" borderId="17" xfId="0" applyFont="1" applyBorder="1" applyAlignment="1" applyProtection="1">
      <alignment/>
      <protection/>
    </xf>
    <xf numFmtId="188" fontId="39" fillId="0" borderId="18" xfId="0" applyNumberFormat="1" applyFont="1" applyBorder="1" applyAlignment="1" applyProtection="1">
      <alignment/>
      <protection/>
    </xf>
    <xf numFmtId="49" fontId="39" fillId="0" borderId="20" xfId="0" applyNumberFormat="1" applyFont="1" applyBorder="1" applyAlignment="1" applyProtection="1">
      <alignment horizontal="center"/>
      <protection/>
    </xf>
    <xf numFmtId="0" fontId="39" fillId="0" borderId="18" xfId="0" applyFont="1" applyBorder="1" applyAlignment="1" applyProtection="1">
      <alignment/>
      <protection/>
    </xf>
    <xf numFmtId="0" fontId="39" fillId="0" borderId="19" xfId="0" applyFont="1" applyBorder="1" applyAlignment="1" applyProtection="1">
      <alignment/>
      <protection/>
    </xf>
    <xf numFmtId="0" fontId="33" fillId="0" borderId="17" xfId="0" applyFont="1" applyFill="1" applyBorder="1" applyAlignment="1" applyProtection="1">
      <alignment horizontal="left"/>
      <protection/>
    </xf>
    <xf numFmtId="3" fontId="40" fillId="0" borderId="39" xfId="0" applyNumberFormat="1" applyFont="1" applyFill="1" applyBorder="1" applyAlignment="1" applyProtection="1">
      <alignment horizontal="right"/>
      <protection/>
    </xf>
    <xf numFmtId="0" fontId="41" fillId="0" borderId="18" xfId="0" applyFont="1" applyBorder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33" fillId="0" borderId="17" xfId="0" applyFont="1" applyBorder="1" applyAlignment="1" applyProtection="1">
      <alignment horizontal="left"/>
      <protection/>
    </xf>
    <xf numFmtId="3" fontId="27" fillId="34" borderId="35" xfId="0" applyNumberFormat="1" applyFont="1" applyFill="1" applyBorder="1" applyAlignment="1" applyProtection="1">
      <alignment horizontal="right"/>
      <protection/>
    </xf>
    <xf numFmtId="3" fontId="27" fillId="34" borderId="20" xfId="0" applyNumberFormat="1" applyFont="1" applyFill="1" applyBorder="1" applyAlignment="1" applyProtection="1">
      <alignment horizontal="right"/>
      <protection/>
    </xf>
    <xf numFmtId="49" fontId="33" fillId="0" borderId="25" xfId="0" applyNumberFormat="1" applyFont="1" applyBorder="1" applyAlignment="1" applyProtection="1">
      <alignment horizontal="center"/>
      <protection/>
    </xf>
    <xf numFmtId="3" fontId="34" fillId="0" borderId="35" xfId="0" applyNumberFormat="1" applyFont="1" applyFill="1" applyBorder="1" applyAlignment="1" applyProtection="1">
      <alignment horizontal="right"/>
      <protection/>
    </xf>
    <xf numFmtId="3" fontId="34" fillId="0" borderId="20" xfId="0" applyNumberFormat="1" applyFont="1" applyFill="1" applyBorder="1" applyAlignment="1" applyProtection="1">
      <alignment horizontal="right"/>
      <protection/>
    </xf>
    <xf numFmtId="0" fontId="41" fillId="0" borderId="19" xfId="0" applyFont="1" applyFill="1" applyBorder="1" applyAlignment="1" applyProtection="1">
      <alignment/>
      <protection/>
    </xf>
    <xf numFmtId="3" fontId="30" fillId="0" borderId="35" xfId="0" applyNumberFormat="1" applyFont="1" applyFill="1" applyBorder="1" applyAlignment="1" applyProtection="1">
      <alignment horizontal="right"/>
      <protection/>
    </xf>
    <xf numFmtId="3" fontId="30" fillId="0" borderId="20" xfId="0" applyNumberFormat="1" applyFont="1" applyFill="1" applyBorder="1" applyAlignment="1" applyProtection="1">
      <alignment horizontal="right"/>
      <protection/>
    </xf>
    <xf numFmtId="0" fontId="33" fillId="0" borderId="19" xfId="0" applyFont="1" applyFill="1" applyBorder="1" applyAlignment="1" applyProtection="1">
      <alignment/>
      <protection/>
    </xf>
    <xf numFmtId="0" fontId="23" fillId="33" borderId="25" xfId="0" applyFont="1" applyFill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3" fillId="33" borderId="42" xfId="0" applyFont="1" applyFill="1" applyBorder="1" applyAlignment="1" applyProtection="1">
      <alignment/>
      <protection/>
    </xf>
    <xf numFmtId="49" fontId="26" fillId="34" borderId="23" xfId="0" applyNumberFormat="1" applyFont="1" applyFill="1" applyBorder="1" applyAlignment="1" applyProtection="1">
      <alignment horizontal="center"/>
      <protection/>
    </xf>
    <xf numFmtId="0" fontId="26" fillId="34" borderId="17" xfId="0" applyFont="1" applyFill="1" applyBorder="1" applyAlignment="1" applyProtection="1">
      <alignment horizontal="left"/>
      <protection/>
    </xf>
    <xf numFmtId="3" fontId="36" fillId="34" borderId="17" xfId="0" applyNumberFormat="1" applyFont="1" applyFill="1" applyBorder="1" applyAlignment="1" applyProtection="1">
      <alignment horizontal="right"/>
      <protection/>
    </xf>
    <xf numFmtId="3" fontId="36" fillId="34" borderId="39" xfId="0" applyNumberFormat="1" applyFont="1" applyFill="1" applyBorder="1" applyAlignment="1" applyProtection="1">
      <alignment horizontal="right"/>
      <protection/>
    </xf>
    <xf numFmtId="191" fontId="36" fillId="34" borderId="40" xfId="46" applyNumberFormat="1" applyFont="1" applyFill="1" applyBorder="1" applyAlignment="1" applyProtection="1">
      <alignment horizontal="right"/>
      <protection/>
    </xf>
    <xf numFmtId="49" fontId="26" fillId="34" borderId="25" xfId="0" applyNumberFormat="1" applyFont="1" applyFill="1" applyBorder="1" applyAlignment="1" applyProtection="1">
      <alignment horizontal="center"/>
      <protection/>
    </xf>
    <xf numFmtId="0" fontId="39" fillId="34" borderId="20" xfId="0" applyFont="1" applyFill="1" applyBorder="1" applyAlignment="1" applyProtection="1">
      <alignment/>
      <protection/>
    </xf>
    <xf numFmtId="0" fontId="39" fillId="34" borderId="18" xfId="0" applyFont="1" applyFill="1" applyBorder="1" applyAlignment="1" applyProtection="1">
      <alignment/>
      <protection/>
    </xf>
    <xf numFmtId="0" fontId="39" fillId="34" borderId="19" xfId="0" applyFont="1" applyFill="1" applyBorder="1" applyAlignment="1" applyProtection="1">
      <alignment/>
      <protection/>
    </xf>
    <xf numFmtId="0" fontId="39" fillId="0" borderId="20" xfId="0" applyFont="1" applyBorder="1" applyAlignment="1" applyProtection="1">
      <alignment/>
      <protection/>
    </xf>
    <xf numFmtId="0" fontId="26" fillId="0" borderId="17" xfId="0" applyFont="1" applyBorder="1" applyAlignment="1" applyProtection="1">
      <alignment horizontal="center"/>
      <protection/>
    </xf>
    <xf numFmtId="0" fontId="33" fillId="0" borderId="25" xfId="0" applyFont="1" applyFill="1" applyBorder="1" applyAlignment="1" applyProtection="1">
      <alignment/>
      <protection/>
    </xf>
    <xf numFmtId="0" fontId="33" fillId="0" borderId="18" xfId="0" applyFont="1" applyBorder="1" applyAlignment="1" applyProtection="1">
      <alignment horizontal="left"/>
      <protection/>
    </xf>
    <xf numFmtId="0" fontId="26" fillId="34" borderId="25" xfId="0" applyFont="1" applyFill="1" applyBorder="1" applyAlignment="1" applyProtection="1">
      <alignment/>
      <protection/>
    </xf>
    <xf numFmtId="49" fontId="26" fillId="0" borderId="17" xfId="0" applyNumberFormat="1" applyFont="1" applyFill="1" applyBorder="1" applyAlignment="1" applyProtection="1">
      <alignment horizontal="center"/>
      <protection/>
    </xf>
    <xf numFmtId="49" fontId="26" fillId="0" borderId="18" xfId="0" applyNumberFormat="1" applyFont="1" applyFill="1" applyBorder="1" applyAlignment="1" applyProtection="1">
      <alignment horizontal="center"/>
      <protection/>
    </xf>
    <xf numFmtId="0" fontId="26" fillId="0" borderId="20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 horizontal="right"/>
      <protection/>
    </xf>
    <xf numFmtId="3" fontId="27" fillId="0" borderId="39" xfId="0" applyNumberFormat="1" applyFont="1" applyFill="1" applyBorder="1" applyAlignment="1" applyProtection="1">
      <alignment horizontal="right"/>
      <protection/>
    </xf>
    <xf numFmtId="191" fontId="27" fillId="0" borderId="40" xfId="46" applyNumberFormat="1" applyFont="1" applyFill="1" applyBorder="1" applyAlignment="1" applyProtection="1">
      <alignment horizontal="right"/>
      <protection/>
    </xf>
    <xf numFmtId="191" fontId="25" fillId="0" borderId="40" xfId="46" applyNumberFormat="1" applyFont="1" applyFill="1" applyBorder="1" applyAlignment="1" applyProtection="1">
      <alignment horizontal="right"/>
      <protection/>
    </xf>
    <xf numFmtId="0" fontId="23" fillId="0" borderId="17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/>
      <protection/>
    </xf>
    <xf numFmtId="3" fontId="24" fillId="0" borderId="17" xfId="0" applyNumberFormat="1" applyFont="1" applyFill="1" applyBorder="1" applyAlignment="1" applyProtection="1">
      <alignment horizontal="right"/>
      <protection/>
    </xf>
    <xf numFmtId="0" fontId="29" fillId="0" borderId="17" xfId="0" applyFont="1" applyBorder="1" applyAlignment="1" applyProtection="1">
      <alignment horizontal="left"/>
      <protection/>
    </xf>
    <xf numFmtId="0" fontId="33" fillId="37" borderId="17" xfId="0" applyFont="1" applyFill="1" applyBorder="1" applyAlignment="1" applyProtection="1">
      <alignment horizontal="left"/>
      <protection/>
    </xf>
    <xf numFmtId="0" fontId="33" fillId="34" borderId="17" xfId="0" applyFont="1" applyFill="1" applyBorder="1" applyAlignment="1" applyProtection="1">
      <alignment horizontal="left"/>
      <protection/>
    </xf>
    <xf numFmtId="0" fontId="35" fillId="0" borderId="17" xfId="0" applyFont="1" applyBorder="1" applyAlignment="1" applyProtection="1">
      <alignment horizontal="left"/>
      <protection/>
    </xf>
    <xf numFmtId="43" fontId="29" fillId="0" borderId="17" xfId="46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0" fontId="23" fillId="33" borderId="17" xfId="0" applyFont="1" applyFill="1" applyBorder="1" applyAlignment="1" applyProtection="1">
      <alignment horizontal="left"/>
      <protection/>
    </xf>
    <xf numFmtId="0" fontId="31" fillId="0" borderId="17" xfId="0" applyNumberFormat="1" applyFont="1" applyBorder="1" applyAlignment="1" applyProtection="1">
      <alignment horizontal="left" wrapText="1"/>
      <protection/>
    </xf>
    <xf numFmtId="0" fontId="26" fillId="34" borderId="17" xfId="0" applyFont="1" applyFill="1" applyBorder="1" applyAlignment="1" applyProtection="1">
      <alignment horizontal="left" wrapText="1"/>
      <protection/>
    </xf>
    <xf numFmtId="0" fontId="39" fillId="0" borderId="17" xfId="0" applyFont="1" applyBorder="1" applyAlignment="1" applyProtection="1">
      <alignment horizontal="left"/>
      <protection/>
    </xf>
    <xf numFmtId="49" fontId="33" fillId="0" borderId="20" xfId="0" applyNumberFormat="1" applyFont="1" applyBorder="1" applyAlignment="1" applyProtection="1">
      <alignment horizontal="left"/>
      <protection/>
    </xf>
    <xf numFmtId="0" fontId="26" fillId="0" borderId="17" xfId="0" applyFont="1" applyFill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 horizontal="left"/>
      <protection/>
    </xf>
    <xf numFmtId="0" fontId="22" fillId="0" borderId="36" xfId="0" applyFont="1" applyBorder="1" applyAlignment="1" applyProtection="1">
      <alignment horizontal="left"/>
      <protection/>
    </xf>
    <xf numFmtId="49" fontId="7" fillId="35" borderId="23" xfId="0" applyNumberFormat="1" applyFont="1" applyFill="1" applyBorder="1" applyAlignment="1" applyProtection="1">
      <alignment horizontal="center" vertical="top" textRotation="90"/>
      <protection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49" fontId="7" fillId="35" borderId="43" xfId="0" applyNumberFormat="1" applyFont="1" applyFill="1" applyBorder="1" applyAlignment="1" applyProtection="1">
      <alignment horizontal="center" vertical="center" textRotation="90"/>
      <protection/>
    </xf>
    <xf numFmtId="49" fontId="7" fillId="35" borderId="44" xfId="0" applyNumberFormat="1" applyFont="1" applyFill="1" applyBorder="1" applyAlignment="1" applyProtection="1">
      <alignment horizontal="center" vertical="center" textRotation="90"/>
      <protection/>
    </xf>
    <xf numFmtId="49" fontId="7" fillId="35" borderId="45" xfId="0" applyNumberFormat="1" applyFont="1" applyFill="1" applyBorder="1" applyAlignment="1" applyProtection="1">
      <alignment horizontal="center" vertical="center" textRotation="90"/>
      <protection/>
    </xf>
    <xf numFmtId="191" fontId="7" fillId="35" borderId="46" xfId="46" applyNumberFormat="1" applyFont="1" applyFill="1" applyBorder="1" applyAlignment="1" applyProtection="1">
      <alignment horizontal="center" vertical="center" textRotation="90"/>
      <protection/>
    </xf>
    <xf numFmtId="49" fontId="7" fillId="35" borderId="46" xfId="46" applyNumberFormat="1" applyFont="1" applyFill="1" applyBorder="1" applyAlignment="1" applyProtection="1">
      <alignment horizontal="center" vertical="center" textRotation="90"/>
      <protection/>
    </xf>
    <xf numFmtId="49" fontId="21" fillId="35" borderId="45" xfId="0" applyNumberFormat="1" applyFont="1" applyFill="1" applyBorder="1" applyAlignment="1" applyProtection="1">
      <alignment horizontal="center" vertical="center" textRotation="90"/>
      <protection/>
    </xf>
    <xf numFmtId="191" fontId="84" fillId="0" borderId="40" xfId="46" applyNumberFormat="1" applyFont="1" applyFill="1" applyBorder="1" applyAlignment="1" applyProtection="1">
      <alignment horizontal="right"/>
      <protection/>
    </xf>
    <xf numFmtId="191" fontId="85" fillId="0" borderId="40" xfId="46" applyNumberFormat="1" applyFont="1" applyFill="1" applyBorder="1" applyAlignment="1" applyProtection="1">
      <alignment horizontal="right"/>
      <protection/>
    </xf>
    <xf numFmtId="3" fontId="85" fillId="0" borderId="17" xfId="0" applyNumberFormat="1" applyFont="1" applyFill="1" applyBorder="1" applyAlignment="1" applyProtection="1">
      <alignment horizontal="right"/>
      <protection/>
    </xf>
    <xf numFmtId="3" fontId="85" fillId="0" borderId="39" xfId="0" applyNumberFormat="1" applyFont="1" applyFill="1" applyBorder="1" applyAlignment="1" applyProtection="1">
      <alignment horizontal="right"/>
      <protection/>
    </xf>
    <xf numFmtId="3" fontId="84" fillId="0" borderId="17" xfId="0" applyNumberFormat="1" applyFont="1" applyFill="1" applyBorder="1" applyAlignment="1" applyProtection="1">
      <alignment horizontal="right"/>
      <protection/>
    </xf>
    <xf numFmtId="3" fontId="84" fillId="0" borderId="39" xfId="0" applyNumberFormat="1" applyFont="1" applyFill="1" applyBorder="1" applyAlignment="1" applyProtection="1">
      <alignment horizontal="right"/>
      <protection/>
    </xf>
    <xf numFmtId="191" fontId="32" fillId="38" borderId="40" xfId="46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86" fillId="34" borderId="17" xfId="0" applyNumberFormat="1" applyFont="1" applyFill="1" applyBorder="1" applyAlignment="1" applyProtection="1">
      <alignment horizontal="right"/>
      <protection/>
    </xf>
    <xf numFmtId="3" fontId="86" fillId="0" borderId="17" xfId="0" applyNumberFormat="1" applyFont="1" applyFill="1" applyBorder="1" applyAlignment="1" applyProtection="1">
      <alignment horizontal="right"/>
      <protection/>
    </xf>
    <xf numFmtId="3" fontId="87" fillId="0" borderId="17" xfId="0" applyNumberFormat="1" applyFont="1" applyFill="1" applyBorder="1" applyAlignment="1" applyProtection="1">
      <alignment horizontal="right"/>
      <protection/>
    </xf>
    <xf numFmtId="191" fontId="0" fillId="0" borderId="18" xfId="46" applyNumberFormat="1" applyFont="1" applyBorder="1" applyAlignment="1" applyProtection="1">
      <alignment/>
      <protection/>
    </xf>
    <xf numFmtId="49" fontId="33" fillId="0" borderId="35" xfId="0" applyNumberFormat="1" applyFont="1" applyBorder="1" applyAlignment="1" applyProtection="1">
      <alignment horizontal="center"/>
      <protection/>
    </xf>
    <xf numFmtId="49" fontId="31" fillId="0" borderId="35" xfId="0" applyNumberFormat="1" applyFont="1" applyBorder="1" applyAlignment="1" applyProtection="1">
      <alignment horizontal="center"/>
      <protection/>
    </xf>
    <xf numFmtId="49" fontId="31" fillId="0" borderId="35" xfId="0" applyNumberFormat="1" applyFont="1" applyFill="1" applyBorder="1" applyAlignment="1" applyProtection="1">
      <alignment horizontal="center"/>
      <protection/>
    </xf>
    <xf numFmtId="49" fontId="26" fillId="0" borderId="35" xfId="0" applyNumberFormat="1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91" fontId="44" fillId="0" borderId="0" xfId="46" applyNumberFormat="1" applyFont="1" applyAlignment="1" applyProtection="1">
      <alignment/>
      <protection/>
    </xf>
    <xf numFmtId="3" fontId="88" fillId="0" borderId="39" xfId="0" applyNumberFormat="1" applyFont="1" applyFill="1" applyBorder="1" applyAlignment="1" applyProtection="1">
      <alignment horizontal="right"/>
      <protection/>
    </xf>
    <xf numFmtId="0" fontId="13" fillId="36" borderId="0" xfId="0" applyFont="1" applyFill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/>
    </xf>
    <xf numFmtId="0" fontId="7" fillId="35" borderId="47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7" fillId="35" borderId="48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zoomScale="180" zoomScaleNormal="180" zoomScalePageLayoutView="0" workbookViewId="0" topLeftCell="A1">
      <selection activeCell="A166" sqref="A166:A170"/>
    </sheetView>
  </sheetViews>
  <sheetFormatPr defaultColWidth="11.421875" defaultRowHeight="12.75"/>
  <cols>
    <col min="1" max="1" width="5.7109375" style="0" customWidth="1"/>
    <col min="2" max="4" width="4.8515625" style="0" customWidth="1"/>
    <col min="5" max="5" width="4.8515625" style="47" customWidth="1"/>
    <col min="6" max="6" width="58.8515625" style="0" customWidth="1"/>
    <col min="7" max="7" width="14.7109375" style="117" customWidth="1"/>
  </cols>
  <sheetData>
    <row r="1" spans="1:19" s="16" customFormat="1" ht="12.75" customHeight="1">
      <c r="A1" s="90"/>
      <c r="B1" s="360" t="s">
        <v>576</v>
      </c>
      <c r="C1" s="360"/>
      <c r="D1" s="360"/>
      <c r="E1" s="360"/>
      <c r="F1" s="360"/>
      <c r="G1" s="36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s="16" customFormat="1" ht="12.75" customHeight="1">
      <c r="A2" s="90"/>
      <c r="B2" s="91"/>
      <c r="C2" s="91"/>
      <c r="D2" s="91"/>
      <c r="E2" s="92"/>
      <c r="F2" s="93"/>
      <c r="G2" s="103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1" customFormat="1" ht="12.75" customHeight="1">
      <c r="A3" s="94"/>
      <c r="B3" s="95"/>
      <c r="C3" s="95"/>
      <c r="D3" s="95"/>
      <c r="E3" s="96"/>
      <c r="F3" s="97" t="s">
        <v>394</v>
      </c>
      <c r="G3" s="10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1" customFormat="1" ht="13.5" thickBot="1">
      <c r="A4" s="94"/>
      <c r="B4" s="95"/>
      <c r="C4" s="95"/>
      <c r="D4" s="95"/>
      <c r="E4" s="96"/>
      <c r="F4" s="98"/>
      <c r="G4" s="10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2:15" s="1" customFormat="1" ht="78" thickBot="1">
      <c r="B5" s="27" t="s">
        <v>6</v>
      </c>
      <c r="C5" s="31" t="s">
        <v>7</v>
      </c>
      <c r="D5" s="27" t="s">
        <v>8</v>
      </c>
      <c r="E5" s="27" t="s">
        <v>395</v>
      </c>
      <c r="F5" s="32" t="s">
        <v>1</v>
      </c>
      <c r="G5" s="105" t="s">
        <v>16</v>
      </c>
      <c r="H5" s="94"/>
      <c r="I5" s="94"/>
      <c r="J5" s="94"/>
      <c r="K5" s="94"/>
      <c r="L5" s="94"/>
      <c r="M5" s="94"/>
      <c r="N5" s="94"/>
      <c r="O5" s="94"/>
    </row>
    <row r="6" spans="1:15" s="1" customFormat="1" ht="12.75">
      <c r="A6" s="94"/>
      <c r="B6" s="33"/>
      <c r="C6" s="34"/>
      <c r="D6" s="35"/>
      <c r="E6" s="43"/>
      <c r="F6" s="36"/>
      <c r="G6" s="106"/>
      <c r="H6" s="94"/>
      <c r="I6" s="94"/>
      <c r="J6" s="94"/>
      <c r="K6" s="94"/>
      <c r="L6" s="94"/>
      <c r="M6" s="94"/>
      <c r="N6" s="94"/>
      <c r="O6" s="94"/>
    </row>
    <row r="7" spans="1:15" ht="12.75">
      <c r="A7" s="99"/>
      <c r="B7" s="38" t="s">
        <v>4</v>
      </c>
      <c r="C7" s="12"/>
      <c r="D7" s="12"/>
      <c r="E7" s="44"/>
      <c r="F7" s="39" t="s">
        <v>397</v>
      </c>
      <c r="G7" s="107">
        <f>(G8+G25+G31)+H51</f>
        <v>659493</v>
      </c>
      <c r="H7" s="99"/>
      <c r="I7" s="99"/>
      <c r="J7" s="99"/>
      <c r="K7" s="99"/>
      <c r="L7" s="99"/>
      <c r="M7" s="99"/>
      <c r="N7" s="99"/>
      <c r="O7" s="99"/>
    </row>
    <row r="8" spans="1:15" ht="12.75">
      <c r="A8" s="99"/>
      <c r="B8" s="13" t="s">
        <v>4</v>
      </c>
      <c r="C8" s="14" t="s">
        <v>2</v>
      </c>
      <c r="D8" s="14"/>
      <c r="E8" s="45"/>
      <c r="F8" s="23" t="s">
        <v>398</v>
      </c>
      <c r="G8" s="108">
        <f>G9+G12+G16+G22+G24</f>
        <v>217617</v>
      </c>
      <c r="H8" s="99"/>
      <c r="I8" s="99"/>
      <c r="J8" s="99"/>
      <c r="K8" s="99"/>
      <c r="L8" s="99"/>
      <c r="M8" s="99"/>
      <c r="N8" s="99"/>
      <c r="O8" s="99"/>
    </row>
    <row r="9" spans="1:15" ht="12.75">
      <c r="A9" s="99"/>
      <c r="B9" s="17" t="s">
        <v>4</v>
      </c>
      <c r="C9" s="18" t="s">
        <v>2</v>
      </c>
      <c r="D9" s="18" t="s">
        <v>20</v>
      </c>
      <c r="E9" s="19"/>
      <c r="F9" s="22" t="s">
        <v>399</v>
      </c>
      <c r="G9" s="109">
        <f>G10</f>
        <v>101324</v>
      </c>
      <c r="H9" s="99"/>
      <c r="I9" s="99"/>
      <c r="J9" s="99"/>
      <c r="K9" s="99"/>
      <c r="L9" s="99"/>
      <c r="M9" s="99"/>
      <c r="N9" s="99"/>
      <c r="O9" s="99"/>
    </row>
    <row r="10" spans="1:15" ht="12.75">
      <c r="A10" s="99"/>
      <c r="B10" s="64" t="s">
        <v>4</v>
      </c>
      <c r="C10" s="65" t="s">
        <v>2</v>
      </c>
      <c r="D10" s="65" t="s">
        <v>20</v>
      </c>
      <c r="E10" s="59" t="s">
        <v>20</v>
      </c>
      <c r="F10" s="66" t="s">
        <v>400</v>
      </c>
      <c r="G10" s="110">
        <v>101324</v>
      </c>
      <c r="H10" s="99"/>
      <c r="I10" s="99"/>
      <c r="J10" s="99"/>
      <c r="K10" s="99"/>
      <c r="L10" s="99"/>
      <c r="M10" s="99"/>
      <c r="N10" s="99"/>
      <c r="O10" s="99"/>
    </row>
    <row r="11" spans="1:15" ht="12.75">
      <c r="A11" s="99"/>
      <c r="B11" s="64" t="s">
        <v>4</v>
      </c>
      <c r="C11" s="65" t="s">
        <v>2</v>
      </c>
      <c r="D11" s="65" t="s">
        <v>20</v>
      </c>
      <c r="E11" s="59" t="s">
        <v>23</v>
      </c>
      <c r="F11" s="66" t="s">
        <v>401</v>
      </c>
      <c r="G11" s="110"/>
      <c r="H11" s="99"/>
      <c r="I11" s="99"/>
      <c r="J11" s="99"/>
      <c r="K11" s="99"/>
      <c r="L11" s="99"/>
      <c r="M11" s="99"/>
      <c r="N11" s="99"/>
      <c r="O11" s="99"/>
    </row>
    <row r="12" spans="1:15" ht="12.75">
      <c r="A12" s="99"/>
      <c r="B12" s="17" t="s">
        <v>4</v>
      </c>
      <c r="C12" s="18" t="s">
        <v>2</v>
      </c>
      <c r="D12" s="18" t="s">
        <v>23</v>
      </c>
      <c r="E12" s="19"/>
      <c r="F12" s="22" t="s">
        <v>402</v>
      </c>
      <c r="G12" s="109">
        <f>SUM(G13:G15)</f>
        <v>45309</v>
      </c>
      <c r="H12" s="99"/>
      <c r="I12" s="99"/>
      <c r="J12" s="99"/>
      <c r="K12" s="99"/>
      <c r="L12" s="99"/>
      <c r="M12" s="99"/>
      <c r="N12" s="99"/>
      <c r="O12" s="99"/>
    </row>
    <row r="13" spans="1:15" ht="12.75">
      <c r="A13" s="99"/>
      <c r="B13" s="64" t="s">
        <v>4</v>
      </c>
      <c r="C13" s="64" t="s">
        <v>2</v>
      </c>
      <c r="D13" s="65" t="s">
        <v>23</v>
      </c>
      <c r="E13" s="59" t="s">
        <v>20</v>
      </c>
      <c r="F13" s="66" t="s">
        <v>403</v>
      </c>
      <c r="G13" s="110">
        <v>38160</v>
      </c>
      <c r="H13" s="99"/>
      <c r="I13" s="99"/>
      <c r="J13" s="99"/>
      <c r="K13" s="99"/>
      <c r="L13" s="99"/>
      <c r="M13" s="99"/>
      <c r="N13" s="99"/>
      <c r="O13" s="99"/>
    </row>
    <row r="14" spans="1:15" ht="12.75">
      <c r="A14" s="99"/>
      <c r="B14" s="64" t="s">
        <v>4</v>
      </c>
      <c r="C14" s="64" t="s">
        <v>2</v>
      </c>
      <c r="D14" s="65" t="s">
        <v>23</v>
      </c>
      <c r="E14" s="59" t="s">
        <v>23</v>
      </c>
      <c r="F14" s="66" t="s">
        <v>404</v>
      </c>
      <c r="G14" s="110">
        <v>7149</v>
      </c>
      <c r="H14" s="99"/>
      <c r="I14" s="99"/>
      <c r="J14" s="99"/>
      <c r="K14" s="99"/>
      <c r="L14" s="99"/>
      <c r="M14" s="99"/>
      <c r="N14" s="99"/>
      <c r="O14" s="99"/>
    </row>
    <row r="15" spans="1:15" ht="12.75">
      <c r="A15" s="99"/>
      <c r="B15" s="64" t="s">
        <v>4</v>
      </c>
      <c r="C15" s="64" t="s">
        <v>2</v>
      </c>
      <c r="D15" s="65" t="s">
        <v>23</v>
      </c>
      <c r="E15" s="59" t="s">
        <v>26</v>
      </c>
      <c r="F15" s="66" t="s">
        <v>405</v>
      </c>
      <c r="G15" s="110">
        <v>0</v>
      </c>
      <c r="H15" s="99"/>
      <c r="I15" s="99"/>
      <c r="J15" s="99"/>
      <c r="K15" s="99"/>
      <c r="L15" s="99"/>
      <c r="M15" s="99"/>
      <c r="N15" s="99"/>
      <c r="O15" s="99"/>
    </row>
    <row r="16" spans="1:15" ht="12.75">
      <c r="A16" s="99"/>
      <c r="B16" s="17" t="s">
        <v>4</v>
      </c>
      <c r="C16" s="18" t="s">
        <v>2</v>
      </c>
      <c r="D16" s="18" t="s">
        <v>26</v>
      </c>
      <c r="E16" s="19"/>
      <c r="F16" s="22" t="s">
        <v>406</v>
      </c>
      <c r="G16" s="109">
        <f>SUM(G17:G21)</f>
        <v>69930</v>
      </c>
      <c r="H16" s="99"/>
      <c r="I16" s="99"/>
      <c r="J16" s="99"/>
      <c r="K16" s="99"/>
      <c r="L16" s="99"/>
      <c r="M16" s="99"/>
      <c r="N16" s="99"/>
      <c r="O16" s="99"/>
    </row>
    <row r="17" spans="1:15" ht="12.75">
      <c r="A17" s="99"/>
      <c r="B17" s="64" t="s">
        <v>4</v>
      </c>
      <c r="C17" s="65" t="s">
        <v>2</v>
      </c>
      <c r="D17" s="65" t="s">
        <v>26</v>
      </c>
      <c r="E17" s="59" t="s">
        <v>20</v>
      </c>
      <c r="F17" s="66" t="s">
        <v>407</v>
      </c>
      <c r="G17" s="110">
        <v>38143</v>
      </c>
      <c r="H17" s="99"/>
      <c r="I17" s="99"/>
      <c r="J17" s="99"/>
      <c r="K17" s="99"/>
      <c r="L17" s="99"/>
      <c r="M17" s="99"/>
      <c r="N17" s="99"/>
      <c r="O17" s="99"/>
    </row>
    <row r="18" spans="1:15" ht="12.75">
      <c r="A18" s="99"/>
      <c r="B18" s="64" t="s">
        <v>4</v>
      </c>
      <c r="C18" s="65" t="s">
        <v>2</v>
      </c>
      <c r="D18" s="65" t="s">
        <v>26</v>
      </c>
      <c r="E18" s="59" t="s">
        <v>23</v>
      </c>
      <c r="F18" s="66" t="s">
        <v>408</v>
      </c>
      <c r="G18" s="110">
        <v>10404</v>
      </c>
      <c r="H18" s="99"/>
      <c r="I18" s="99"/>
      <c r="J18" s="99"/>
      <c r="K18" s="99"/>
      <c r="L18" s="99"/>
      <c r="M18" s="99"/>
      <c r="N18" s="99"/>
      <c r="O18" s="99"/>
    </row>
    <row r="19" spans="1:15" ht="12.75">
      <c r="A19" s="99"/>
      <c r="B19" s="64" t="s">
        <v>4</v>
      </c>
      <c r="C19" s="65" t="s">
        <v>2</v>
      </c>
      <c r="D19" s="65" t="s">
        <v>26</v>
      </c>
      <c r="E19" s="59" t="s">
        <v>26</v>
      </c>
      <c r="F19" s="66" t="s">
        <v>409</v>
      </c>
      <c r="G19" s="110">
        <v>4774</v>
      </c>
      <c r="H19" s="99"/>
      <c r="I19" s="99"/>
      <c r="J19" s="99"/>
      <c r="K19" s="99"/>
      <c r="L19" s="99"/>
      <c r="M19" s="99"/>
      <c r="N19" s="99"/>
      <c r="O19" s="99"/>
    </row>
    <row r="20" spans="1:15" ht="12.75">
      <c r="A20" s="99"/>
      <c r="B20" s="64" t="s">
        <v>4</v>
      </c>
      <c r="C20" s="65" t="s">
        <v>2</v>
      </c>
      <c r="D20" s="65" t="s">
        <v>26</v>
      </c>
      <c r="E20" s="59" t="s">
        <v>30</v>
      </c>
      <c r="F20" s="66" t="s">
        <v>410</v>
      </c>
      <c r="G20" s="110">
        <v>16509</v>
      </c>
      <c r="H20" s="99"/>
      <c r="I20" s="99"/>
      <c r="J20" s="99"/>
      <c r="K20" s="99"/>
      <c r="L20" s="99"/>
      <c r="M20" s="99"/>
      <c r="N20" s="99"/>
      <c r="O20" s="99"/>
    </row>
    <row r="21" spans="1:15" ht="12.75">
      <c r="A21" s="99"/>
      <c r="B21" s="64" t="s">
        <v>4</v>
      </c>
      <c r="C21" s="65" t="s">
        <v>2</v>
      </c>
      <c r="D21" s="65" t="s">
        <v>26</v>
      </c>
      <c r="E21" s="67" t="s">
        <v>57</v>
      </c>
      <c r="F21" s="66" t="s">
        <v>240</v>
      </c>
      <c r="G21" s="110">
        <v>100</v>
      </c>
      <c r="H21" s="99"/>
      <c r="I21" s="99"/>
      <c r="J21" s="99"/>
      <c r="K21" s="99"/>
      <c r="L21" s="99"/>
      <c r="M21" s="99"/>
      <c r="N21" s="99"/>
      <c r="O21" s="99"/>
    </row>
    <row r="22" spans="1:15" ht="12.75">
      <c r="A22" s="99"/>
      <c r="B22" s="17" t="s">
        <v>4</v>
      </c>
      <c r="C22" s="18" t="s">
        <v>2</v>
      </c>
      <c r="D22" s="18" t="s">
        <v>30</v>
      </c>
      <c r="E22" s="19"/>
      <c r="F22" s="22" t="s">
        <v>411</v>
      </c>
      <c r="G22" s="109">
        <f>SUM(G23)</f>
        <v>0</v>
      </c>
      <c r="H22" s="99"/>
      <c r="I22" s="99"/>
      <c r="J22" s="99"/>
      <c r="K22" s="99"/>
      <c r="L22" s="99"/>
      <c r="M22" s="99"/>
      <c r="N22" s="99"/>
      <c r="O22" s="99"/>
    </row>
    <row r="23" spans="1:15" ht="12.75">
      <c r="A23" s="99"/>
      <c r="B23" s="64" t="s">
        <v>4</v>
      </c>
      <c r="C23" s="65" t="s">
        <v>2</v>
      </c>
      <c r="D23" s="65" t="s">
        <v>30</v>
      </c>
      <c r="E23" s="59" t="s">
        <v>20</v>
      </c>
      <c r="F23" s="66" t="s">
        <v>412</v>
      </c>
      <c r="G23" s="110"/>
      <c r="H23" s="99"/>
      <c r="I23" s="99"/>
      <c r="J23" s="99"/>
      <c r="K23" s="99"/>
      <c r="L23" s="99"/>
      <c r="M23" s="99"/>
      <c r="N23" s="99"/>
      <c r="O23" s="99"/>
    </row>
    <row r="24" spans="1:15" ht="12.75">
      <c r="A24" s="99"/>
      <c r="B24" s="57" t="s">
        <v>4</v>
      </c>
      <c r="C24" s="58" t="s">
        <v>2</v>
      </c>
      <c r="D24" s="58" t="s">
        <v>57</v>
      </c>
      <c r="E24" s="59"/>
      <c r="F24" s="60" t="s">
        <v>201</v>
      </c>
      <c r="G24" s="110">
        <v>1054</v>
      </c>
      <c r="H24" s="99"/>
      <c r="I24" s="99"/>
      <c r="J24" s="99"/>
      <c r="K24" s="99"/>
      <c r="L24" s="99"/>
      <c r="M24" s="99"/>
      <c r="N24" s="99"/>
      <c r="O24" s="99"/>
    </row>
    <row r="25" spans="1:15" ht="12.75">
      <c r="A25" s="99"/>
      <c r="B25" s="13" t="s">
        <v>4</v>
      </c>
      <c r="C25" s="14" t="s">
        <v>3</v>
      </c>
      <c r="D25" s="14"/>
      <c r="E25" s="45"/>
      <c r="F25" s="23" t="s">
        <v>413</v>
      </c>
      <c r="G25" s="108">
        <f>SUM(G26+G29+G30)</f>
        <v>162900</v>
      </c>
      <c r="H25" s="99"/>
      <c r="I25" s="99"/>
      <c r="J25" s="99"/>
      <c r="K25" s="99"/>
      <c r="L25" s="99"/>
      <c r="M25" s="99"/>
      <c r="N25" s="99"/>
      <c r="O25" s="99"/>
    </row>
    <row r="26" spans="1:15" ht="12.75">
      <c r="A26" s="99"/>
      <c r="B26" s="17" t="s">
        <v>4</v>
      </c>
      <c r="C26" s="18" t="s">
        <v>3</v>
      </c>
      <c r="D26" s="18" t="s">
        <v>20</v>
      </c>
      <c r="E26" s="19"/>
      <c r="F26" s="22" t="s">
        <v>414</v>
      </c>
      <c r="G26" s="109">
        <f>SUM(G27:G28)</f>
        <v>162800</v>
      </c>
      <c r="H26" s="99"/>
      <c r="I26" s="99"/>
      <c r="J26" s="99"/>
      <c r="K26" s="99"/>
      <c r="L26" s="99"/>
      <c r="M26" s="99"/>
      <c r="N26" s="99"/>
      <c r="O26" s="99"/>
    </row>
    <row r="27" spans="1:15" ht="12.75">
      <c r="A27" s="99"/>
      <c r="B27" s="64" t="s">
        <v>4</v>
      </c>
      <c r="C27" s="65" t="s">
        <v>3</v>
      </c>
      <c r="D27" s="65" t="s">
        <v>20</v>
      </c>
      <c r="E27" s="59" t="s">
        <v>20</v>
      </c>
      <c r="F27" s="66" t="s">
        <v>400</v>
      </c>
      <c r="G27" s="110">
        <v>61050</v>
      </c>
      <c r="H27" s="99"/>
      <c r="I27" s="99"/>
      <c r="J27" s="99"/>
      <c r="K27" s="99"/>
      <c r="L27" s="99"/>
      <c r="M27" s="99"/>
      <c r="N27" s="99"/>
      <c r="O27" s="99"/>
    </row>
    <row r="28" spans="1:15" ht="12.75">
      <c r="A28" s="99"/>
      <c r="B28" s="64" t="s">
        <v>4</v>
      </c>
      <c r="C28" s="65" t="s">
        <v>3</v>
      </c>
      <c r="D28" s="65" t="s">
        <v>20</v>
      </c>
      <c r="E28" s="59" t="s">
        <v>23</v>
      </c>
      <c r="F28" s="66" t="s">
        <v>401</v>
      </c>
      <c r="G28" s="110">
        <v>101750</v>
      </c>
      <c r="H28" s="99"/>
      <c r="I28" s="99"/>
      <c r="J28" s="99"/>
      <c r="K28" s="99"/>
      <c r="L28" s="99"/>
      <c r="M28" s="99"/>
      <c r="N28" s="99"/>
      <c r="O28" s="99"/>
    </row>
    <row r="29" spans="1:15" ht="12.75">
      <c r="A29" s="99"/>
      <c r="B29" s="57" t="s">
        <v>4</v>
      </c>
      <c r="C29" s="58" t="s">
        <v>3</v>
      </c>
      <c r="D29" s="58" t="s">
        <v>23</v>
      </c>
      <c r="E29" s="59"/>
      <c r="F29" s="60" t="s">
        <v>415</v>
      </c>
      <c r="G29" s="110"/>
      <c r="H29" s="99"/>
      <c r="I29" s="99"/>
      <c r="J29" s="99"/>
      <c r="K29" s="99"/>
      <c r="L29" s="99"/>
      <c r="M29" s="99"/>
      <c r="N29" s="99"/>
      <c r="O29" s="99"/>
    </row>
    <row r="30" spans="1:15" ht="12.75">
      <c r="A30" s="99"/>
      <c r="B30" s="57" t="s">
        <v>4</v>
      </c>
      <c r="C30" s="58" t="s">
        <v>3</v>
      </c>
      <c r="D30" s="58" t="s">
        <v>57</v>
      </c>
      <c r="E30" s="59"/>
      <c r="F30" s="60" t="s">
        <v>240</v>
      </c>
      <c r="G30" s="110">
        <v>100</v>
      </c>
      <c r="H30" s="99"/>
      <c r="I30" s="99"/>
      <c r="J30" s="99"/>
      <c r="K30" s="99"/>
      <c r="L30" s="99"/>
      <c r="M30" s="99"/>
      <c r="N30" s="99"/>
      <c r="O30" s="99"/>
    </row>
    <row r="31" spans="1:15" ht="12.75">
      <c r="A31" s="99"/>
      <c r="B31" s="53" t="s">
        <v>4</v>
      </c>
      <c r="C31" s="54" t="s">
        <v>4</v>
      </c>
      <c r="D31" s="54"/>
      <c r="E31" s="55"/>
      <c r="F31" s="68" t="s">
        <v>416</v>
      </c>
      <c r="G31" s="111">
        <v>278976</v>
      </c>
      <c r="H31" s="99"/>
      <c r="I31" s="99"/>
      <c r="J31" s="99"/>
      <c r="K31" s="99"/>
      <c r="L31" s="99"/>
      <c r="M31" s="99"/>
      <c r="N31" s="99"/>
      <c r="O31" s="99"/>
    </row>
    <row r="32" spans="1:15" ht="12.75">
      <c r="A32" s="99"/>
      <c r="B32" s="53" t="s">
        <v>4</v>
      </c>
      <c r="C32" s="54" t="s">
        <v>331</v>
      </c>
      <c r="D32" s="54"/>
      <c r="E32" s="55"/>
      <c r="F32" s="56" t="s">
        <v>417</v>
      </c>
      <c r="G32" s="111"/>
      <c r="H32" s="99"/>
      <c r="I32" s="99"/>
      <c r="J32" s="99"/>
      <c r="K32" s="99"/>
      <c r="L32" s="99"/>
      <c r="M32" s="99"/>
      <c r="N32" s="99"/>
      <c r="O32" s="99"/>
    </row>
    <row r="33" spans="1:15" ht="12.75">
      <c r="A33" s="99"/>
      <c r="B33" s="61"/>
      <c r="C33" s="62"/>
      <c r="D33" s="62"/>
      <c r="E33" s="59"/>
      <c r="F33" s="63"/>
      <c r="G33" s="110"/>
      <c r="H33" s="99"/>
      <c r="I33" s="99"/>
      <c r="J33" s="99"/>
      <c r="K33" s="99"/>
      <c r="L33" s="99"/>
      <c r="M33" s="99"/>
      <c r="N33" s="99"/>
      <c r="O33" s="99"/>
    </row>
    <row r="34" spans="1:15" ht="12.75">
      <c r="A34" s="99"/>
      <c r="B34" s="61"/>
      <c r="C34" s="62"/>
      <c r="D34" s="62"/>
      <c r="E34" s="59"/>
      <c r="F34" s="72"/>
      <c r="G34" s="110"/>
      <c r="H34" s="99"/>
      <c r="I34" s="99"/>
      <c r="J34" s="99"/>
      <c r="K34" s="99"/>
      <c r="L34" s="99"/>
      <c r="M34" s="99"/>
      <c r="N34" s="99"/>
      <c r="O34" s="99"/>
    </row>
    <row r="35" spans="1:15" ht="12.75">
      <c r="A35" s="99"/>
      <c r="B35" s="11" t="s">
        <v>241</v>
      </c>
      <c r="C35" s="12"/>
      <c r="D35" s="12"/>
      <c r="E35" s="44"/>
      <c r="F35" s="37" t="s">
        <v>308</v>
      </c>
      <c r="G35" s="107">
        <f>SUM(G36+G37+G58+G59+G60+G61)</f>
        <v>0</v>
      </c>
      <c r="H35" s="99"/>
      <c r="I35" s="99"/>
      <c r="J35" s="99"/>
      <c r="K35" s="99"/>
      <c r="L35" s="99"/>
      <c r="M35" s="99"/>
      <c r="N35" s="99"/>
      <c r="O35" s="99"/>
    </row>
    <row r="36" spans="1:15" ht="12.75">
      <c r="A36" s="99"/>
      <c r="B36" s="53" t="s">
        <v>241</v>
      </c>
      <c r="C36" s="54" t="s">
        <v>2</v>
      </c>
      <c r="D36" s="54"/>
      <c r="E36" s="55"/>
      <c r="F36" s="56" t="s">
        <v>418</v>
      </c>
      <c r="G36" s="111"/>
      <c r="H36" s="99"/>
      <c r="I36" s="99"/>
      <c r="J36" s="99"/>
      <c r="K36" s="99"/>
      <c r="L36" s="99"/>
      <c r="M36" s="99"/>
      <c r="N36" s="99"/>
      <c r="O36" s="99"/>
    </row>
    <row r="37" spans="1:15" ht="12.75">
      <c r="A37" s="99"/>
      <c r="B37" s="13" t="s">
        <v>241</v>
      </c>
      <c r="C37" s="14" t="s">
        <v>4</v>
      </c>
      <c r="D37" s="14"/>
      <c r="E37" s="45"/>
      <c r="F37" s="23" t="s">
        <v>419</v>
      </c>
      <c r="G37" s="108">
        <f>SUM(G38+G41+G43+G46+G48+G50+G54+G55+G56+G57)</f>
        <v>0</v>
      </c>
      <c r="H37" s="99"/>
      <c r="I37" s="99"/>
      <c r="J37" s="99"/>
      <c r="K37" s="99"/>
      <c r="L37" s="99"/>
      <c r="M37" s="99"/>
      <c r="N37" s="99"/>
      <c r="O37" s="99"/>
    </row>
    <row r="38" spans="1:15" ht="12.75">
      <c r="A38" s="99"/>
      <c r="B38" s="30" t="s">
        <v>241</v>
      </c>
      <c r="C38" s="29" t="s">
        <v>4</v>
      </c>
      <c r="D38" s="29" t="s">
        <v>20</v>
      </c>
      <c r="E38" s="21"/>
      <c r="F38" s="48" t="s">
        <v>470</v>
      </c>
      <c r="G38" s="109">
        <f>SUM(G39:G40)</f>
        <v>0</v>
      </c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99"/>
      <c r="B39" s="73" t="s">
        <v>241</v>
      </c>
      <c r="C39" s="74" t="s">
        <v>4</v>
      </c>
      <c r="D39" s="74" t="s">
        <v>20</v>
      </c>
      <c r="E39" s="67" t="s">
        <v>20</v>
      </c>
      <c r="F39" s="76" t="s">
        <v>471</v>
      </c>
      <c r="G39" s="110"/>
      <c r="H39" s="99"/>
      <c r="I39" s="99"/>
      <c r="J39" s="99"/>
      <c r="K39" s="99"/>
      <c r="L39" s="99"/>
      <c r="M39" s="99"/>
      <c r="N39" s="99"/>
      <c r="O39" s="99"/>
    </row>
    <row r="40" spans="1:15" ht="12.75">
      <c r="A40" s="99"/>
      <c r="B40" s="73" t="s">
        <v>241</v>
      </c>
      <c r="C40" s="74" t="s">
        <v>4</v>
      </c>
      <c r="D40" s="74" t="s">
        <v>20</v>
      </c>
      <c r="E40" s="67" t="s">
        <v>23</v>
      </c>
      <c r="F40" s="76" t="s">
        <v>472</v>
      </c>
      <c r="G40" s="110"/>
      <c r="H40" s="99"/>
      <c r="I40" s="99"/>
      <c r="J40" s="99"/>
      <c r="K40" s="99"/>
      <c r="L40" s="99"/>
      <c r="M40" s="99"/>
      <c r="N40" s="99"/>
      <c r="O40" s="99"/>
    </row>
    <row r="41" spans="1:15" ht="12.75">
      <c r="A41" s="99"/>
      <c r="B41" s="30" t="s">
        <v>420</v>
      </c>
      <c r="C41" s="29" t="s">
        <v>4</v>
      </c>
      <c r="D41" s="29" t="s">
        <v>23</v>
      </c>
      <c r="E41" s="21"/>
      <c r="F41" s="48" t="s">
        <v>474</v>
      </c>
      <c r="G41" s="109">
        <f>SUM(G42)</f>
        <v>0</v>
      </c>
      <c r="H41" s="99"/>
      <c r="I41" s="99"/>
      <c r="J41" s="99"/>
      <c r="K41" s="99"/>
      <c r="L41" s="99"/>
      <c r="M41" s="99"/>
      <c r="N41" s="99"/>
      <c r="O41" s="99"/>
    </row>
    <row r="42" spans="1:15" ht="12.75">
      <c r="A42" s="99"/>
      <c r="B42" s="73" t="s">
        <v>420</v>
      </c>
      <c r="C42" s="74" t="s">
        <v>4</v>
      </c>
      <c r="D42" s="74" t="s">
        <v>23</v>
      </c>
      <c r="E42" s="67" t="s">
        <v>20</v>
      </c>
      <c r="F42" s="76" t="s">
        <v>473</v>
      </c>
      <c r="G42" s="110"/>
      <c r="H42" s="99"/>
      <c r="I42" s="99"/>
      <c r="J42" s="99"/>
      <c r="K42" s="99"/>
      <c r="L42" s="99"/>
      <c r="M42" s="99"/>
      <c r="N42" s="99"/>
      <c r="O42" s="99"/>
    </row>
    <row r="43" spans="1:15" ht="12.75">
      <c r="A43" s="99"/>
      <c r="B43" s="30" t="s">
        <v>241</v>
      </c>
      <c r="C43" s="29" t="s">
        <v>4</v>
      </c>
      <c r="D43" s="29" t="s">
        <v>26</v>
      </c>
      <c r="E43" s="21"/>
      <c r="F43" s="48" t="s">
        <v>475</v>
      </c>
      <c r="G43" s="109">
        <f>SUM(G44:G45)</f>
        <v>0</v>
      </c>
      <c r="H43" s="99"/>
      <c r="I43" s="99"/>
      <c r="J43" s="99"/>
      <c r="K43" s="99"/>
      <c r="L43" s="99"/>
      <c r="M43" s="99"/>
      <c r="N43" s="99"/>
      <c r="O43" s="99"/>
    </row>
    <row r="44" spans="1:15" ht="12.75">
      <c r="A44" s="99"/>
      <c r="B44" s="73" t="s">
        <v>241</v>
      </c>
      <c r="C44" s="74" t="s">
        <v>4</v>
      </c>
      <c r="D44" s="74" t="s">
        <v>26</v>
      </c>
      <c r="E44" s="67" t="s">
        <v>20</v>
      </c>
      <c r="F44" s="76" t="s">
        <v>476</v>
      </c>
      <c r="G44" s="110"/>
      <c r="H44" s="99"/>
      <c r="I44" s="99"/>
      <c r="J44" s="99"/>
      <c r="K44" s="99"/>
      <c r="L44" s="99"/>
      <c r="M44" s="99"/>
      <c r="N44" s="99"/>
      <c r="O44" s="99"/>
    </row>
    <row r="45" spans="1:15" ht="12.75">
      <c r="A45" s="99"/>
      <c r="B45" s="73" t="s">
        <v>241</v>
      </c>
      <c r="C45" s="74" t="s">
        <v>4</v>
      </c>
      <c r="D45" s="74" t="s">
        <v>26</v>
      </c>
      <c r="E45" s="67" t="s">
        <v>23</v>
      </c>
      <c r="F45" s="76" t="s">
        <v>477</v>
      </c>
      <c r="G45" s="110"/>
      <c r="H45" s="99"/>
      <c r="I45" s="99"/>
      <c r="J45" s="99"/>
      <c r="K45" s="99"/>
      <c r="L45" s="99"/>
      <c r="M45" s="99"/>
      <c r="N45" s="99"/>
      <c r="O45" s="99"/>
    </row>
    <row r="46" spans="1:15" ht="12.75">
      <c r="A46" s="99"/>
      <c r="B46" s="30" t="s">
        <v>241</v>
      </c>
      <c r="C46" s="29" t="s">
        <v>4</v>
      </c>
      <c r="D46" s="29" t="s">
        <v>30</v>
      </c>
      <c r="E46" s="21"/>
      <c r="F46" s="48" t="s">
        <v>478</v>
      </c>
      <c r="G46" s="109">
        <f>SUM(G47)</f>
        <v>0</v>
      </c>
      <c r="H46" s="99"/>
      <c r="I46" s="99"/>
      <c r="J46" s="99"/>
      <c r="K46" s="99"/>
      <c r="L46" s="99"/>
      <c r="M46" s="99"/>
      <c r="N46" s="99"/>
      <c r="O46" s="99"/>
    </row>
    <row r="47" spans="1:15" ht="12.75">
      <c r="A47" s="99"/>
      <c r="B47" s="73" t="s">
        <v>241</v>
      </c>
      <c r="C47" s="74" t="s">
        <v>4</v>
      </c>
      <c r="D47" s="74" t="s">
        <v>30</v>
      </c>
      <c r="E47" s="67" t="s">
        <v>20</v>
      </c>
      <c r="F47" s="76" t="s">
        <v>479</v>
      </c>
      <c r="G47" s="110"/>
      <c r="H47" s="99"/>
      <c r="I47" s="99"/>
      <c r="J47" s="99"/>
      <c r="K47" s="99"/>
      <c r="L47" s="99"/>
      <c r="M47" s="99"/>
      <c r="N47" s="99"/>
      <c r="O47" s="99"/>
    </row>
    <row r="48" spans="1:15" ht="12.75">
      <c r="A48" s="99"/>
      <c r="B48" s="30" t="s">
        <v>241</v>
      </c>
      <c r="C48" s="29" t="s">
        <v>4</v>
      </c>
      <c r="D48" s="29" t="s">
        <v>36</v>
      </c>
      <c r="E48" s="21"/>
      <c r="F48" s="48" t="s">
        <v>480</v>
      </c>
      <c r="G48" s="109">
        <f>SUM(G49)</f>
        <v>0</v>
      </c>
      <c r="H48" s="99"/>
      <c r="I48" s="99"/>
      <c r="J48" s="99"/>
      <c r="K48" s="99"/>
      <c r="L48" s="99"/>
      <c r="M48" s="99"/>
      <c r="N48" s="99"/>
      <c r="O48" s="99"/>
    </row>
    <row r="49" spans="1:15" ht="12.75">
      <c r="A49" s="99"/>
      <c r="B49" s="73" t="s">
        <v>241</v>
      </c>
      <c r="C49" s="74" t="s">
        <v>4</v>
      </c>
      <c r="D49" s="74" t="s">
        <v>36</v>
      </c>
      <c r="E49" s="67" t="s">
        <v>20</v>
      </c>
      <c r="F49" s="76" t="s">
        <v>481</v>
      </c>
      <c r="G49" s="110"/>
      <c r="H49" s="99"/>
      <c r="I49" s="99"/>
      <c r="J49" s="99"/>
      <c r="K49" s="99"/>
      <c r="L49" s="99"/>
      <c r="M49" s="99"/>
      <c r="N49" s="99"/>
      <c r="O49" s="99"/>
    </row>
    <row r="50" spans="1:15" ht="12.75">
      <c r="A50" s="99"/>
      <c r="B50" s="30" t="s">
        <v>241</v>
      </c>
      <c r="C50" s="29" t="s">
        <v>4</v>
      </c>
      <c r="D50" s="29" t="s">
        <v>38</v>
      </c>
      <c r="E50" s="21"/>
      <c r="F50" s="48" t="s">
        <v>482</v>
      </c>
      <c r="G50" s="109">
        <f>SUM(G51:G52)</f>
        <v>0</v>
      </c>
      <c r="H50" s="99"/>
      <c r="I50" s="99"/>
      <c r="J50" s="99"/>
      <c r="K50" s="99"/>
      <c r="L50" s="99"/>
      <c r="M50" s="99"/>
      <c r="N50" s="99"/>
      <c r="O50" s="99"/>
    </row>
    <row r="51" spans="1:15" ht="12.75">
      <c r="A51" s="99"/>
      <c r="B51" s="73" t="s">
        <v>241</v>
      </c>
      <c r="C51" s="74" t="s">
        <v>4</v>
      </c>
      <c r="D51" s="74" t="s">
        <v>38</v>
      </c>
      <c r="E51" s="67" t="s">
        <v>20</v>
      </c>
      <c r="F51" s="76" t="s">
        <v>483</v>
      </c>
      <c r="G51" s="110"/>
      <c r="H51" s="99"/>
      <c r="I51" s="99"/>
      <c r="J51" s="99"/>
      <c r="K51" s="99"/>
      <c r="L51" s="99"/>
      <c r="M51" s="99"/>
      <c r="N51" s="99"/>
      <c r="O51" s="99"/>
    </row>
    <row r="52" spans="1:15" ht="12.75">
      <c r="A52" s="99"/>
      <c r="B52" s="73" t="s">
        <v>241</v>
      </c>
      <c r="C52" s="74" t="s">
        <v>4</v>
      </c>
      <c r="D52" s="74" t="s">
        <v>38</v>
      </c>
      <c r="E52" s="67" t="s">
        <v>23</v>
      </c>
      <c r="F52" s="76" t="s">
        <v>484</v>
      </c>
      <c r="G52" s="110"/>
      <c r="H52" s="99"/>
      <c r="I52" s="99"/>
      <c r="J52" s="99"/>
      <c r="K52" s="99"/>
      <c r="L52" s="99"/>
      <c r="M52" s="99"/>
      <c r="N52" s="99"/>
      <c r="O52" s="99"/>
    </row>
    <row r="53" spans="1:15" ht="12.75">
      <c r="A53" s="99"/>
      <c r="B53" s="30" t="s">
        <v>241</v>
      </c>
      <c r="C53" s="29" t="s">
        <v>4</v>
      </c>
      <c r="D53" s="29" t="s">
        <v>40</v>
      </c>
      <c r="E53" s="21"/>
      <c r="F53" s="48" t="s">
        <v>567</v>
      </c>
      <c r="G53" s="109">
        <f>SUM(G54)</f>
        <v>0</v>
      </c>
      <c r="H53" s="99"/>
      <c r="I53" s="99"/>
      <c r="J53" s="99"/>
      <c r="K53" s="99"/>
      <c r="L53" s="99"/>
      <c r="M53" s="99"/>
      <c r="N53" s="99"/>
      <c r="O53" s="99"/>
    </row>
    <row r="54" spans="1:15" ht="12.75">
      <c r="A54" s="99"/>
      <c r="B54" s="73" t="s">
        <v>241</v>
      </c>
      <c r="C54" s="74" t="s">
        <v>4</v>
      </c>
      <c r="D54" s="74" t="s">
        <v>40</v>
      </c>
      <c r="E54" s="67" t="s">
        <v>57</v>
      </c>
      <c r="F54" s="76" t="s">
        <v>568</v>
      </c>
      <c r="G54" s="350">
        <v>0</v>
      </c>
      <c r="H54" s="99"/>
      <c r="I54" s="99"/>
      <c r="J54" s="99"/>
      <c r="K54" s="99"/>
      <c r="L54" s="99"/>
      <c r="M54" s="99"/>
      <c r="N54" s="99"/>
      <c r="O54" s="99"/>
    </row>
    <row r="55" spans="1:15" ht="12.75">
      <c r="A55" s="99"/>
      <c r="B55" s="73" t="s">
        <v>241</v>
      </c>
      <c r="C55" s="74" t="s">
        <v>4</v>
      </c>
      <c r="D55" s="74" t="s">
        <v>57</v>
      </c>
      <c r="E55" s="67"/>
      <c r="F55" s="75" t="s">
        <v>422</v>
      </c>
      <c r="G55" s="110">
        <v>0</v>
      </c>
      <c r="H55" s="99"/>
      <c r="I55" s="99"/>
      <c r="J55" s="99"/>
      <c r="K55" s="99"/>
      <c r="L55" s="99"/>
      <c r="M55" s="99"/>
      <c r="N55" s="99"/>
      <c r="O55" s="99"/>
    </row>
    <row r="56" spans="1:15" ht="12.75">
      <c r="A56" s="99"/>
      <c r="B56" s="73" t="s">
        <v>241</v>
      </c>
      <c r="C56" s="74" t="s">
        <v>4</v>
      </c>
      <c r="D56" s="74" t="s">
        <v>485</v>
      </c>
      <c r="E56" s="67"/>
      <c r="F56" s="75" t="s">
        <v>421</v>
      </c>
      <c r="G56" s="110"/>
      <c r="H56" s="99"/>
      <c r="I56" s="99"/>
      <c r="J56" s="99"/>
      <c r="K56" s="99"/>
      <c r="L56" s="99"/>
      <c r="M56" s="99"/>
      <c r="N56" s="99"/>
      <c r="O56" s="99"/>
    </row>
    <row r="57" spans="1:15" ht="12.75">
      <c r="A57" s="99"/>
      <c r="B57" s="73" t="s">
        <v>241</v>
      </c>
      <c r="C57" s="74" t="s">
        <v>4</v>
      </c>
      <c r="D57" s="74" t="s">
        <v>396</v>
      </c>
      <c r="E57" s="67"/>
      <c r="F57" s="75" t="s">
        <v>486</v>
      </c>
      <c r="G57" s="110"/>
      <c r="H57" s="99"/>
      <c r="I57" s="99"/>
      <c r="J57" s="99"/>
      <c r="K57" s="99"/>
      <c r="L57" s="99"/>
      <c r="M57" s="99"/>
      <c r="N57" s="99"/>
      <c r="O57" s="99"/>
    </row>
    <row r="58" spans="1:15" ht="12.75">
      <c r="A58" s="99"/>
      <c r="B58" s="13" t="s">
        <v>241</v>
      </c>
      <c r="C58" s="14" t="s">
        <v>5</v>
      </c>
      <c r="D58" s="14"/>
      <c r="E58" s="15"/>
      <c r="F58" s="23" t="s">
        <v>521</v>
      </c>
      <c r="G58" s="112"/>
      <c r="H58" s="99"/>
      <c r="I58" s="99"/>
      <c r="J58" s="99"/>
      <c r="K58" s="99"/>
      <c r="L58" s="99"/>
      <c r="M58" s="99"/>
      <c r="N58" s="99"/>
      <c r="O58" s="99"/>
    </row>
    <row r="59" spans="1:15" ht="12.75">
      <c r="A59" s="99"/>
      <c r="B59" s="13" t="s">
        <v>241</v>
      </c>
      <c r="C59" s="14" t="s">
        <v>241</v>
      </c>
      <c r="D59" s="14"/>
      <c r="E59" s="15"/>
      <c r="F59" s="23" t="s">
        <v>522</v>
      </c>
      <c r="G59" s="112"/>
      <c r="H59" s="99"/>
      <c r="I59" s="99"/>
      <c r="J59" s="99"/>
      <c r="K59" s="99"/>
      <c r="L59" s="99"/>
      <c r="M59" s="99"/>
      <c r="N59" s="99"/>
      <c r="O59" s="99"/>
    </row>
    <row r="60" spans="1:15" ht="12.75">
      <c r="A60" s="99"/>
      <c r="B60" s="13" t="s">
        <v>241</v>
      </c>
      <c r="C60" s="14" t="s">
        <v>251</v>
      </c>
      <c r="D60" s="14"/>
      <c r="E60" s="15"/>
      <c r="F60" s="23" t="s">
        <v>523</v>
      </c>
      <c r="G60" s="112"/>
      <c r="H60" s="99"/>
      <c r="I60" s="99"/>
      <c r="J60" s="99"/>
      <c r="K60" s="99"/>
      <c r="L60" s="99"/>
      <c r="M60" s="99"/>
      <c r="N60" s="99"/>
      <c r="O60" s="99"/>
    </row>
    <row r="61" spans="1:15" ht="12.75">
      <c r="A61" s="99"/>
      <c r="B61" s="13" t="s">
        <v>241</v>
      </c>
      <c r="C61" s="14" t="s">
        <v>260</v>
      </c>
      <c r="D61" s="14"/>
      <c r="E61" s="15"/>
      <c r="F61" s="23" t="s">
        <v>524</v>
      </c>
      <c r="G61" s="112"/>
      <c r="H61" s="99"/>
      <c r="I61" s="99"/>
      <c r="J61" s="99"/>
      <c r="K61" s="99"/>
      <c r="L61" s="99"/>
      <c r="M61" s="99"/>
      <c r="N61" s="99"/>
      <c r="O61" s="99"/>
    </row>
    <row r="62" spans="1:15" ht="12.75">
      <c r="A62" s="99"/>
      <c r="B62" s="77"/>
      <c r="C62" s="78"/>
      <c r="D62" s="78"/>
      <c r="E62" s="59"/>
      <c r="F62" s="72"/>
      <c r="G62" s="110"/>
      <c r="H62" s="99"/>
      <c r="I62" s="99"/>
      <c r="J62" s="99"/>
      <c r="K62" s="99"/>
      <c r="L62" s="99"/>
      <c r="M62" s="99"/>
      <c r="N62" s="99"/>
      <c r="O62" s="99"/>
    </row>
    <row r="63" spans="1:15" ht="12.75">
      <c r="A63" s="99"/>
      <c r="B63" s="11" t="s">
        <v>251</v>
      </c>
      <c r="C63" s="12"/>
      <c r="D63" s="12"/>
      <c r="E63" s="44"/>
      <c r="F63" s="37" t="s">
        <v>423</v>
      </c>
      <c r="G63" s="107">
        <f>SUM(G64:G68)</f>
        <v>1674</v>
      </c>
      <c r="H63" s="99"/>
      <c r="I63" s="99"/>
      <c r="J63" s="99"/>
      <c r="K63" s="99"/>
      <c r="L63" s="99"/>
      <c r="M63" s="99"/>
      <c r="N63" s="99"/>
      <c r="O63" s="99"/>
    </row>
    <row r="64" spans="1:15" ht="12.75">
      <c r="A64" s="99"/>
      <c r="B64" s="53" t="s">
        <v>251</v>
      </c>
      <c r="C64" s="54" t="s">
        <v>2</v>
      </c>
      <c r="D64" s="54"/>
      <c r="E64" s="55"/>
      <c r="F64" s="56" t="s">
        <v>424</v>
      </c>
      <c r="G64" s="111">
        <v>0</v>
      </c>
      <c r="H64" s="99"/>
      <c r="I64" s="99"/>
      <c r="J64" s="99"/>
      <c r="K64" s="99"/>
      <c r="L64" s="99"/>
      <c r="M64" s="99"/>
      <c r="N64" s="99"/>
      <c r="O64" s="99"/>
    </row>
    <row r="65" spans="1:15" ht="12.75">
      <c r="A65" s="99"/>
      <c r="B65" s="53" t="s">
        <v>251</v>
      </c>
      <c r="C65" s="54" t="s">
        <v>3</v>
      </c>
      <c r="D65" s="54"/>
      <c r="E65" s="55"/>
      <c r="F65" s="56" t="s">
        <v>425</v>
      </c>
      <c r="G65" s="111">
        <v>225</v>
      </c>
      <c r="H65" s="99"/>
      <c r="I65" s="99"/>
      <c r="J65" s="99"/>
      <c r="K65" s="99"/>
      <c r="L65" s="99"/>
      <c r="M65" s="99"/>
      <c r="N65" s="99"/>
      <c r="O65" s="99"/>
    </row>
    <row r="66" spans="1:15" ht="12.75">
      <c r="A66" s="99"/>
      <c r="B66" s="53" t="s">
        <v>251</v>
      </c>
      <c r="C66" s="54" t="s">
        <v>4</v>
      </c>
      <c r="D66" s="54"/>
      <c r="E66" s="55"/>
      <c r="F66" s="56" t="s">
        <v>426</v>
      </c>
      <c r="G66" s="111"/>
      <c r="H66" s="99"/>
      <c r="I66" s="99"/>
      <c r="J66" s="99"/>
      <c r="K66" s="99"/>
      <c r="L66" s="99"/>
      <c r="M66" s="99"/>
      <c r="N66" s="99"/>
      <c r="O66" s="99"/>
    </row>
    <row r="67" spans="1:15" ht="12.75">
      <c r="A67" s="99"/>
      <c r="B67" s="53" t="s">
        <v>251</v>
      </c>
      <c r="C67" s="54" t="s">
        <v>5</v>
      </c>
      <c r="D67" s="54"/>
      <c r="E67" s="55"/>
      <c r="F67" s="56" t="s">
        <v>427</v>
      </c>
      <c r="G67" s="111"/>
      <c r="H67" s="99"/>
      <c r="I67" s="99"/>
      <c r="J67" s="99"/>
      <c r="K67" s="99"/>
      <c r="L67" s="99"/>
      <c r="M67" s="99"/>
      <c r="N67" s="99"/>
      <c r="O67" s="99"/>
    </row>
    <row r="68" spans="1:15" ht="12.75">
      <c r="A68" s="99"/>
      <c r="B68" s="53" t="s">
        <v>251</v>
      </c>
      <c r="C68" s="54" t="s">
        <v>331</v>
      </c>
      <c r="D68" s="54"/>
      <c r="E68" s="55"/>
      <c r="F68" s="56" t="s">
        <v>428</v>
      </c>
      <c r="G68" s="111">
        <v>1449</v>
      </c>
      <c r="H68" s="99"/>
      <c r="I68" s="99"/>
      <c r="J68" s="99"/>
      <c r="K68" s="99"/>
      <c r="L68" s="99"/>
      <c r="M68" s="99"/>
      <c r="N68" s="99"/>
      <c r="O68" s="99"/>
    </row>
    <row r="69" spans="1:15" ht="12.75">
      <c r="A69" s="99"/>
      <c r="B69" s="77"/>
      <c r="C69" s="78"/>
      <c r="D69" s="78"/>
      <c r="E69" s="59"/>
      <c r="F69" s="72"/>
      <c r="G69" s="110"/>
      <c r="H69" s="99"/>
      <c r="I69" s="99"/>
      <c r="J69" s="99"/>
      <c r="K69" s="99"/>
      <c r="L69" s="99"/>
      <c r="M69" s="99"/>
      <c r="N69" s="99"/>
      <c r="O69" s="99"/>
    </row>
    <row r="70" spans="1:15" ht="12.75">
      <c r="A70" s="99"/>
      <c r="B70" s="11" t="s">
        <v>260</v>
      </c>
      <c r="C70" s="12"/>
      <c r="D70" s="12"/>
      <c r="E70" s="44"/>
      <c r="F70" s="37" t="s">
        <v>429</v>
      </c>
      <c r="G70" s="107">
        <f>SUM(G71:G72)</f>
        <v>0</v>
      </c>
      <c r="H70" s="99"/>
      <c r="I70" s="99"/>
      <c r="J70" s="99"/>
      <c r="K70" s="99"/>
      <c r="L70" s="99"/>
      <c r="M70" s="99"/>
      <c r="N70" s="99"/>
      <c r="O70" s="99"/>
    </row>
    <row r="71" spans="1:15" ht="12.75">
      <c r="A71" s="99"/>
      <c r="B71" s="53" t="s">
        <v>260</v>
      </c>
      <c r="C71" s="54" t="s">
        <v>2</v>
      </c>
      <c r="D71" s="54"/>
      <c r="E71" s="55"/>
      <c r="F71" s="56" t="s">
        <v>430</v>
      </c>
      <c r="G71" s="111"/>
      <c r="H71" s="99"/>
      <c r="I71" s="99"/>
      <c r="J71" s="99"/>
      <c r="K71" s="99"/>
      <c r="L71" s="99"/>
      <c r="M71" s="99"/>
      <c r="N71" s="99"/>
      <c r="O71" s="99"/>
    </row>
    <row r="72" spans="1:15" ht="12.75">
      <c r="A72" s="99"/>
      <c r="B72" s="53" t="s">
        <v>260</v>
      </c>
      <c r="C72" s="54" t="s">
        <v>3</v>
      </c>
      <c r="D72" s="54"/>
      <c r="E72" s="55"/>
      <c r="F72" s="56" t="s">
        <v>431</v>
      </c>
      <c r="G72" s="111"/>
      <c r="H72" s="99"/>
      <c r="I72" s="99"/>
      <c r="J72" s="99"/>
      <c r="K72" s="99"/>
      <c r="L72" s="99"/>
      <c r="M72" s="99"/>
      <c r="N72" s="99"/>
      <c r="O72" s="99"/>
    </row>
    <row r="73" spans="1:15" ht="12.75">
      <c r="A73" s="99"/>
      <c r="B73" s="61"/>
      <c r="C73" s="62"/>
      <c r="D73" s="62"/>
      <c r="E73" s="59"/>
      <c r="F73" s="63"/>
      <c r="G73" s="110"/>
      <c r="H73" s="99"/>
      <c r="I73" s="99"/>
      <c r="J73" s="99"/>
      <c r="K73" s="99"/>
      <c r="L73" s="99"/>
      <c r="M73" s="99"/>
      <c r="N73" s="99"/>
      <c r="O73" s="99"/>
    </row>
    <row r="74" spans="1:15" ht="12.75">
      <c r="A74" s="99"/>
      <c r="B74" s="11" t="s">
        <v>265</v>
      </c>
      <c r="C74" s="12"/>
      <c r="D74" s="12"/>
      <c r="E74" s="44"/>
      <c r="F74" s="37" t="s">
        <v>432</v>
      </c>
      <c r="G74" s="107">
        <f>(G75+G78+G87+G91+G94)</f>
        <v>1469856</v>
      </c>
      <c r="H74" s="99"/>
      <c r="I74" s="99"/>
      <c r="J74" s="99"/>
      <c r="K74" s="99"/>
      <c r="L74" s="99"/>
      <c r="M74" s="99"/>
      <c r="N74" s="99"/>
      <c r="O74" s="99"/>
    </row>
    <row r="75" spans="1:15" ht="12.75">
      <c r="A75" s="99"/>
      <c r="B75" s="13" t="s">
        <v>265</v>
      </c>
      <c r="C75" s="14" t="s">
        <v>2</v>
      </c>
      <c r="D75" s="14"/>
      <c r="E75" s="45"/>
      <c r="F75" s="40" t="s">
        <v>433</v>
      </c>
      <c r="G75" s="108">
        <f>SUM(G76:G77)</f>
        <v>8000</v>
      </c>
      <c r="H75" s="99"/>
      <c r="I75" s="99"/>
      <c r="J75" s="99"/>
      <c r="K75" s="99"/>
      <c r="L75" s="99"/>
      <c r="M75" s="99"/>
      <c r="N75" s="99"/>
      <c r="O75" s="99"/>
    </row>
    <row r="76" spans="1:15" ht="12.75">
      <c r="A76" s="99"/>
      <c r="B76" s="57" t="s">
        <v>265</v>
      </c>
      <c r="C76" s="58" t="s">
        <v>2</v>
      </c>
      <c r="D76" s="58" t="s">
        <v>20</v>
      </c>
      <c r="E76" s="59"/>
      <c r="F76" s="60" t="s">
        <v>434</v>
      </c>
      <c r="G76" s="110">
        <v>2000</v>
      </c>
      <c r="H76" s="99"/>
      <c r="I76" s="99"/>
      <c r="J76" s="99"/>
      <c r="K76" s="99"/>
      <c r="L76" s="99"/>
      <c r="M76" s="99"/>
      <c r="N76" s="99"/>
      <c r="O76" s="99"/>
    </row>
    <row r="77" spans="1:15" ht="12.75">
      <c r="A77" s="99"/>
      <c r="B77" s="57" t="s">
        <v>265</v>
      </c>
      <c r="C77" s="58" t="s">
        <v>2</v>
      </c>
      <c r="D77" s="58" t="s">
        <v>23</v>
      </c>
      <c r="E77" s="59"/>
      <c r="F77" s="60" t="s">
        <v>435</v>
      </c>
      <c r="G77" s="110">
        <v>6000</v>
      </c>
      <c r="H77" s="99"/>
      <c r="I77" s="99"/>
      <c r="J77" s="99"/>
      <c r="K77" s="99"/>
      <c r="L77" s="99"/>
      <c r="M77" s="99"/>
      <c r="N77" s="99"/>
      <c r="O77" s="99"/>
    </row>
    <row r="78" spans="1:15" ht="12.75">
      <c r="A78" s="99"/>
      <c r="B78" s="13" t="s">
        <v>265</v>
      </c>
      <c r="C78" s="14" t="s">
        <v>3</v>
      </c>
      <c r="D78" s="14"/>
      <c r="E78" s="45"/>
      <c r="F78" s="23" t="s">
        <v>436</v>
      </c>
      <c r="G78" s="108">
        <f>SUM(G79:G86)</f>
        <v>26746</v>
      </c>
      <c r="H78" s="99"/>
      <c r="I78" s="99"/>
      <c r="J78" s="99"/>
      <c r="K78" s="99"/>
      <c r="L78" s="99"/>
      <c r="M78" s="99"/>
      <c r="N78" s="99"/>
      <c r="O78" s="99"/>
    </row>
    <row r="79" spans="1:15" ht="12.75">
      <c r="A79" s="99"/>
      <c r="B79" s="64" t="s">
        <v>265</v>
      </c>
      <c r="C79" s="65" t="s">
        <v>3</v>
      </c>
      <c r="D79" s="65" t="s">
        <v>20</v>
      </c>
      <c r="E79" s="59"/>
      <c r="F79" s="66" t="s">
        <v>437</v>
      </c>
      <c r="G79" s="110">
        <v>16801</v>
      </c>
      <c r="H79" s="99"/>
      <c r="I79" s="99"/>
      <c r="J79" s="99"/>
      <c r="K79" s="99"/>
      <c r="L79" s="99"/>
      <c r="M79" s="99"/>
      <c r="N79" s="99"/>
      <c r="O79" s="99"/>
    </row>
    <row r="80" spans="1:15" ht="12.75">
      <c r="A80" s="99"/>
      <c r="B80" s="64" t="s">
        <v>265</v>
      </c>
      <c r="C80" s="65" t="s">
        <v>3</v>
      </c>
      <c r="D80" s="65" t="s">
        <v>23</v>
      </c>
      <c r="E80" s="59"/>
      <c r="F80" s="66" t="s">
        <v>438</v>
      </c>
      <c r="G80" s="110">
        <v>3645</v>
      </c>
      <c r="H80" s="99"/>
      <c r="I80" s="99"/>
      <c r="J80" s="99"/>
      <c r="K80" s="99"/>
      <c r="L80" s="99"/>
      <c r="M80" s="99"/>
      <c r="N80" s="99"/>
      <c r="O80" s="99"/>
    </row>
    <row r="81" spans="1:15" ht="12.75">
      <c r="A81" s="99"/>
      <c r="B81" s="64" t="s">
        <v>265</v>
      </c>
      <c r="C81" s="65" t="s">
        <v>3</v>
      </c>
      <c r="D81" s="65" t="s">
        <v>26</v>
      </c>
      <c r="E81" s="59"/>
      <c r="F81" s="66" t="s">
        <v>439</v>
      </c>
      <c r="G81" s="110">
        <v>600</v>
      </c>
      <c r="H81" s="99"/>
      <c r="I81" s="99"/>
      <c r="J81" s="99"/>
      <c r="K81" s="99"/>
      <c r="L81" s="99"/>
      <c r="M81" s="99"/>
      <c r="N81" s="99"/>
      <c r="O81" s="99"/>
    </row>
    <row r="82" spans="1:15" ht="12.75">
      <c r="A82" s="99"/>
      <c r="B82" s="73" t="s">
        <v>265</v>
      </c>
      <c r="C82" s="74" t="s">
        <v>3</v>
      </c>
      <c r="D82" s="74" t="s">
        <v>30</v>
      </c>
      <c r="E82" s="67"/>
      <c r="F82" s="76" t="s">
        <v>440</v>
      </c>
      <c r="G82" s="110">
        <v>400</v>
      </c>
      <c r="H82" s="99"/>
      <c r="I82" s="99"/>
      <c r="J82" s="99"/>
      <c r="K82" s="99"/>
      <c r="L82" s="99"/>
      <c r="M82" s="99"/>
      <c r="N82" s="99"/>
      <c r="O82" s="99"/>
    </row>
    <row r="83" spans="1:15" ht="12.75">
      <c r="A83" s="99"/>
      <c r="B83" s="64" t="s">
        <v>265</v>
      </c>
      <c r="C83" s="65" t="s">
        <v>3</v>
      </c>
      <c r="D83" s="65" t="s">
        <v>36</v>
      </c>
      <c r="E83" s="59"/>
      <c r="F83" s="76" t="s">
        <v>441</v>
      </c>
      <c r="G83" s="110">
        <v>300</v>
      </c>
      <c r="H83" s="99"/>
      <c r="I83" s="99"/>
      <c r="J83" s="99"/>
      <c r="K83" s="99"/>
      <c r="L83" s="99"/>
      <c r="M83" s="99"/>
      <c r="N83" s="99"/>
      <c r="O83" s="99"/>
    </row>
    <row r="84" spans="1:15" ht="12.75">
      <c r="A84" s="99"/>
      <c r="B84" s="64" t="s">
        <v>265</v>
      </c>
      <c r="C84" s="65" t="s">
        <v>3</v>
      </c>
      <c r="D84" s="65" t="s">
        <v>38</v>
      </c>
      <c r="E84" s="59"/>
      <c r="F84" s="76" t="s">
        <v>442</v>
      </c>
      <c r="G84" s="110">
        <v>3000</v>
      </c>
      <c r="H84" s="99"/>
      <c r="I84" s="99"/>
      <c r="J84" s="99"/>
      <c r="K84" s="99"/>
      <c r="L84" s="99"/>
      <c r="M84" s="99"/>
      <c r="N84" s="99"/>
      <c r="O84" s="99"/>
    </row>
    <row r="85" spans="1:15" ht="12.75">
      <c r="A85" s="99"/>
      <c r="B85" s="64" t="s">
        <v>265</v>
      </c>
      <c r="C85" s="65" t="s">
        <v>3</v>
      </c>
      <c r="D85" s="65" t="s">
        <v>40</v>
      </c>
      <c r="E85" s="59"/>
      <c r="F85" s="76" t="s">
        <v>443</v>
      </c>
      <c r="G85" s="110">
        <v>0</v>
      </c>
      <c r="H85" s="99"/>
      <c r="I85" s="99"/>
      <c r="J85" s="99"/>
      <c r="K85" s="99"/>
      <c r="L85" s="99"/>
      <c r="M85" s="99"/>
      <c r="N85" s="99"/>
      <c r="O85" s="99"/>
    </row>
    <row r="86" spans="1:15" ht="12.75">
      <c r="A86" s="99"/>
      <c r="B86" s="64" t="s">
        <v>265</v>
      </c>
      <c r="C86" s="65" t="s">
        <v>3</v>
      </c>
      <c r="D86" s="65" t="s">
        <v>45</v>
      </c>
      <c r="E86" s="59"/>
      <c r="F86" s="66" t="s">
        <v>444</v>
      </c>
      <c r="G86" s="110">
        <v>2000</v>
      </c>
      <c r="H86" s="99"/>
      <c r="I86" s="99"/>
      <c r="J86" s="99"/>
      <c r="K86" s="99"/>
      <c r="L86" s="99"/>
      <c r="M86" s="99"/>
      <c r="N86" s="99"/>
      <c r="O86" s="99"/>
    </row>
    <row r="87" spans="1:15" ht="12.75">
      <c r="A87" s="99"/>
      <c r="B87" s="13" t="s">
        <v>265</v>
      </c>
      <c r="C87" s="14" t="s">
        <v>4</v>
      </c>
      <c r="D87" s="14"/>
      <c r="E87" s="45"/>
      <c r="F87" s="40" t="s">
        <v>445</v>
      </c>
      <c r="G87" s="108">
        <f>SUM(G88:G90)</f>
        <v>1391478</v>
      </c>
      <c r="H87" s="99"/>
      <c r="I87" s="99"/>
      <c r="J87" s="99"/>
      <c r="K87" s="99"/>
      <c r="L87" s="99"/>
      <c r="M87" s="99"/>
      <c r="N87" s="99"/>
      <c r="O87" s="99"/>
    </row>
    <row r="88" spans="1:15" ht="12.75">
      <c r="A88" s="99"/>
      <c r="B88" s="57" t="s">
        <v>265</v>
      </c>
      <c r="C88" s="58" t="s">
        <v>4</v>
      </c>
      <c r="D88" s="58" t="s">
        <v>20</v>
      </c>
      <c r="E88" s="59"/>
      <c r="F88" s="60" t="s">
        <v>571</v>
      </c>
      <c r="G88" s="110">
        <v>1391478</v>
      </c>
      <c r="H88" s="99"/>
      <c r="I88" s="99"/>
      <c r="J88" s="99"/>
      <c r="K88" s="99"/>
      <c r="L88" s="99"/>
      <c r="M88" s="99"/>
      <c r="N88" s="99"/>
      <c r="O88" s="99"/>
    </row>
    <row r="89" spans="1:15" ht="12.75">
      <c r="A89" s="99"/>
      <c r="B89" s="57" t="s">
        <v>265</v>
      </c>
      <c r="C89" s="58" t="s">
        <v>4</v>
      </c>
      <c r="D89" s="58" t="s">
        <v>23</v>
      </c>
      <c r="E89" s="59"/>
      <c r="F89" s="60" t="s">
        <v>446</v>
      </c>
      <c r="G89" s="110"/>
      <c r="H89" s="99"/>
      <c r="I89" s="99"/>
      <c r="J89" s="99"/>
      <c r="K89" s="99"/>
      <c r="L89" s="99"/>
      <c r="M89" s="99"/>
      <c r="N89" s="99"/>
      <c r="O89" s="99"/>
    </row>
    <row r="90" spans="1:15" ht="12.75">
      <c r="A90" s="99"/>
      <c r="B90" s="57" t="s">
        <v>265</v>
      </c>
      <c r="C90" s="58" t="s">
        <v>4</v>
      </c>
      <c r="D90" s="58" t="s">
        <v>36</v>
      </c>
      <c r="E90" s="59"/>
      <c r="F90" s="60" t="s">
        <v>447</v>
      </c>
      <c r="G90" s="110"/>
      <c r="H90" s="99"/>
      <c r="I90" s="99"/>
      <c r="J90" s="99"/>
      <c r="K90" s="99"/>
      <c r="L90" s="99"/>
      <c r="M90" s="99"/>
      <c r="N90" s="99"/>
      <c r="O90" s="99"/>
    </row>
    <row r="91" spans="1:15" ht="12.75">
      <c r="A91" s="99"/>
      <c r="B91" s="13" t="s">
        <v>265</v>
      </c>
      <c r="C91" s="14" t="s">
        <v>5</v>
      </c>
      <c r="D91" s="14"/>
      <c r="E91" s="45"/>
      <c r="F91" s="23" t="s">
        <v>448</v>
      </c>
      <c r="G91" s="108">
        <f>SUM(G92:G93)</f>
        <v>1000</v>
      </c>
      <c r="H91" s="99"/>
      <c r="I91" s="99"/>
      <c r="J91" s="99"/>
      <c r="K91" s="99"/>
      <c r="L91" s="99"/>
      <c r="M91" s="99"/>
      <c r="N91" s="99"/>
      <c r="O91" s="99"/>
    </row>
    <row r="92" spans="1:15" ht="12.75">
      <c r="A92" s="99"/>
      <c r="B92" s="74" t="s">
        <v>265</v>
      </c>
      <c r="C92" s="74" t="s">
        <v>5</v>
      </c>
      <c r="D92" s="74" t="s">
        <v>20</v>
      </c>
      <c r="E92" s="67"/>
      <c r="F92" s="76" t="s">
        <v>337</v>
      </c>
      <c r="G92" s="110">
        <v>500</v>
      </c>
      <c r="H92" s="99"/>
      <c r="I92" s="99"/>
      <c r="J92" s="99"/>
      <c r="K92" s="99"/>
      <c r="L92" s="99"/>
      <c r="M92" s="99"/>
      <c r="N92" s="99"/>
      <c r="O92" s="99"/>
    </row>
    <row r="93" spans="1:15" ht="12.75">
      <c r="A93" s="99"/>
      <c r="B93" s="74" t="s">
        <v>265</v>
      </c>
      <c r="C93" s="74" t="s">
        <v>5</v>
      </c>
      <c r="D93" s="74" t="s">
        <v>57</v>
      </c>
      <c r="E93" s="67"/>
      <c r="F93" s="76" t="s">
        <v>449</v>
      </c>
      <c r="G93" s="110">
        <v>500</v>
      </c>
      <c r="H93" s="99"/>
      <c r="I93" s="99"/>
      <c r="J93" s="99"/>
      <c r="K93" s="99"/>
      <c r="L93" s="99"/>
      <c r="M93" s="99"/>
      <c r="N93" s="99"/>
      <c r="O93" s="99"/>
    </row>
    <row r="94" spans="1:15" ht="12.75">
      <c r="A94" s="99"/>
      <c r="B94" s="13" t="s">
        <v>265</v>
      </c>
      <c r="C94" s="14" t="s">
        <v>331</v>
      </c>
      <c r="D94" s="14"/>
      <c r="E94" s="45"/>
      <c r="F94" s="23" t="s">
        <v>450</v>
      </c>
      <c r="G94" s="108">
        <f>SUM(G95:G96)</f>
        <v>42632</v>
      </c>
      <c r="H94" s="99"/>
      <c r="I94" s="99"/>
      <c r="J94" s="99"/>
      <c r="K94" s="99"/>
      <c r="L94" s="99"/>
      <c r="M94" s="99"/>
      <c r="N94" s="99"/>
      <c r="O94" s="99"/>
    </row>
    <row r="95" spans="1:15" ht="12.75">
      <c r="A95" s="99"/>
      <c r="B95" s="57" t="s">
        <v>265</v>
      </c>
      <c r="C95" s="58" t="s">
        <v>331</v>
      </c>
      <c r="D95" s="58" t="s">
        <v>20</v>
      </c>
      <c r="E95" s="59"/>
      <c r="F95" s="60" t="s">
        <v>451</v>
      </c>
      <c r="G95" s="110">
        <v>3000</v>
      </c>
      <c r="H95" s="99"/>
      <c r="I95" s="99"/>
      <c r="J95" s="99"/>
      <c r="K95" s="99"/>
      <c r="L95" s="99"/>
      <c r="M95" s="99"/>
      <c r="N95" s="99"/>
      <c r="O95" s="99"/>
    </row>
    <row r="96" spans="1:15" ht="12.75">
      <c r="A96" s="99"/>
      <c r="B96" s="57" t="s">
        <v>265</v>
      </c>
      <c r="C96" s="58" t="s">
        <v>331</v>
      </c>
      <c r="D96" s="58" t="s">
        <v>57</v>
      </c>
      <c r="E96" s="59"/>
      <c r="F96" s="60" t="s">
        <v>573</v>
      </c>
      <c r="G96" s="110">
        <v>39632</v>
      </c>
      <c r="H96" s="99"/>
      <c r="I96" s="99"/>
      <c r="J96" s="99"/>
      <c r="K96" s="99"/>
      <c r="L96" s="99"/>
      <c r="M96" s="99"/>
      <c r="N96" s="99"/>
      <c r="O96" s="99"/>
    </row>
    <row r="97" spans="1:15" ht="12.75">
      <c r="A97" s="99"/>
      <c r="B97" s="61"/>
      <c r="C97" s="62"/>
      <c r="D97" s="62"/>
      <c r="E97" s="59"/>
      <c r="F97" s="63"/>
      <c r="G97" s="110"/>
      <c r="H97" s="99"/>
      <c r="I97" s="99"/>
      <c r="J97" s="99"/>
      <c r="K97" s="99"/>
      <c r="L97" s="99"/>
      <c r="M97" s="99"/>
      <c r="N97" s="99"/>
      <c r="O97" s="99"/>
    </row>
    <row r="98" spans="1:15" ht="12.75">
      <c r="A98" s="99"/>
      <c r="B98" s="61"/>
      <c r="C98" s="62"/>
      <c r="D98" s="62"/>
      <c r="E98" s="59"/>
      <c r="F98" s="63"/>
      <c r="G98" s="110"/>
      <c r="H98" s="99"/>
      <c r="I98" s="99"/>
      <c r="J98" s="99"/>
      <c r="K98" s="99"/>
      <c r="L98" s="99"/>
      <c r="M98" s="99"/>
      <c r="N98" s="99"/>
      <c r="O98" s="99"/>
    </row>
    <row r="99" spans="1:15" ht="12.75">
      <c r="A99" s="99"/>
      <c r="B99" s="11" t="s">
        <v>287</v>
      </c>
      <c r="C99" s="12"/>
      <c r="D99" s="12"/>
      <c r="E99" s="44"/>
      <c r="F99" s="37" t="s">
        <v>452</v>
      </c>
      <c r="G99" s="107">
        <f>SUM(G100:G107)</f>
        <v>0</v>
      </c>
      <c r="H99" s="99"/>
      <c r="I99" s="99"/>
      <c r="J99" s="99"/>
      <c r="K99" s="99"/>
      <c r="L99" s="99"/>
      <c r="M99" s="99"/>
      <c r="N99" s="99"/>
      <c r="O99" s="99"/>
    </row>
    <row r="100" spans="1:15" ht="12.75">
      <c r="A100" s="99"/>
      <c r="B100" s="13" t="s">
        <v>287</v>
      </c>
      <c r="C100" s="14" t="s">
        <v>2</v>
      </c>
      <c r="D100" s="14"/>
      <c r="E100" s="45"/>
      <c r="F100" s="23" t="s">
        <v>340</v>
      </c>
      <c r="G100" s="108"/>
      <c r="H100" s="99"/>
      <c r="I100" s="99"/>
      <c r="J100" s="99"/>
      <c r="K100" s="99"/>
      <c r="L100" s="99"/>
      <c r="M100" s="99"/>
      <c r="N100" s="99"/>
      <c r="O100" s="99"/>
    </row>
    <row r="101" spans="1:15" ht="12.75">
      <c r="A101" s="99"/>
      <c r="B101" s="53" t="s">
        <v>287</v>
      </c>
      <c r="C101" s="54" t="s">
        <v>3</v>
      </c>
      <c r="D101" s="54"/>
      <c r="E101" s="55"/>
      <c r="F101" s="56" t="s">
        <v>341</v>
      </c>
      <c r="G101" s="111"/>
      <c r="H101" s="99"/>
      <c r="I101" s="99"/>
      <c r="J101" s="99"/>
      <c r="K101" s="99"/>
      <c r="L101" s="99"/>
      <c r="M101" s="99"/>
      <c r="N101" s="99"/>
      <c r="O101" s="99"/>
    </row>
    <row r="102" spans="1:15" ht="12.75">
      <c r="A102" s="99"/>
      <c r="B102" s="53" t="s">
        <v>287</v>
      </c>
      <c r="C102" s="54" t="s">
        <v>4</v>
      </c>
      <c r="D102" s="54"/>
      <c r="E102" s="55"/>
      <c r="F102" s="56" t="s">
        <v>342</v>
      </c>
      <c r="G102" s="111"/>
      <c r="H102" s="99"/>
      <c r="I102" s="99"/>
      <c r="J102" s="99"/>
      <c r="K102" s="99"/>
      <c r="L102" s="99"/>
      <c r="M102" s="99"/>
      <c r="N102" s="99"/>
      <c r="O102" s="99"/>
    </row>
    <row r="103" spans="1:15" ht="12.75">
      <c r="A103" s="99"/>
      <c r="B103" s="53" t="s">
        <v>287</v>
      </c>
      <c r="C103" s="54" t="s">
        <v>5</v>
      </c>
      <c r="D103" s="54"/>
      <c r="E103" s="55"/>
      <c r="F103" s="56" t="s">
        <v>343</v>
      </c>
      <c r="G103" s="111"/>
      <c r="H103" s="99"/>
      <c r="I103" s="99"/>
      <c r="J103" s="99"/>
      <c r="K103" s="99"/>
      <c r="L103" s="99"/>
      <c r="M103" s="99"/>
      <c r="N103" s="99"/>
      <c r="O103" s="99"/>
    </row>
    <row r="104" spans="1:15" ht="12.75">
      <c r="A104" s="99"/>
      <c r="B104" s="53" t="s">
        <v>287</v>
      </c>
      <c r="C104" s="54" t="s">
        <v>241</v>
      </c>
      <c r="D104" s="54"/>
      <c r="E104" s="55"/>
      <c r="F104" s="56" t="s">
        <v>344</v>
      </c>
      <c r="G104" s="111"/>
      <c r="H104" s="99"/>
      <c r="I104" s="99"/>
      <c r="J104" s="99"/>
      <c r="K104" s="99"/>
      <c r="L104" s="99"/>
      <c r="M104" s="99"/>
      <c r="N104" s="99"/>
      <c r="O104" s="99"/>
    </row>
    <row r="105" spans="1:15" ht="12.75">
      <c r="A105" s="99"/>
      <c r="B105" s="53" t="s">
        <v>287</v>
      </c>
      <c r="C105" s="54" t="s">
        <v>251</v>
      </c>
      <c r="D105" s="54"/>
      <c r="E105" s="55"/>
      <c r="F105" s="56" t="s">
        <v>347</v>
      </c>
      <c r="G105" s="111"/>
      <c r="H105" s="99"/>
      <c r="I105" s="99"/>
      <c r="J105" s="99"/>
      <c r="K105" s="99"/>
      <c r="L105" s="99"/>
      <c r="M105" s="99"/>
      <c r="N105" s="99"/>
      <c r="O105" s="99"/>
    </row>
    <row r="106" spans="1:15" ht="12.75">
      <c r="A106" s="99"/>
      <c r="B106" s="53" t="s">
        <v>287</v>
      </c>
      <c r="C106" s="54" t="s">
        <v>260</v>
      </c>
      <c r="D106" s="54"/>
      <c r="E106" s="55"/>
      <c r="F106" s="56" t="s">
        <v>350</v>
      </c>
      <c r="G106" s="111"/>
      <c r="H106" s="99"/>
      <c r="I106" s="99"/>
      <c r="J106" s="99"/>
      <c r="K106" s="99"/>
      <c r="L106" s="99"/>
      <c r="M106" s="99"/>
      <c r="N106" s="99"/>
      <c r="O106" s="99"/>
    </row>
    <row r="107" spans="1:15" ht="12.75">
      <c r="A107" s="99"/>
      <c r="B107" s="53" t="s">
        <v>287</v>
      </c>
      <c r="C107" s="54" t="s">
        <v>331</v>
      </c>
      <c r="D107" s="54"/>
      <c r="E107" s="55"/>
      <c r="F107" s="56" t="s">
        <v>353</v>
      </c>
      <c r="G107" s="111"/>
      <c r="H107" s="99"/>
      <c r="I107" s="99"/>
      <c r="J107" s="99"/>
      <c r="K107" s="99"/>
      <c r="L107" s="99"/>
      <c r="M107" s="99"/>
      <c r="N107" s="99"/>
      <c r="O107" s="99"/>
    </row>
    <row r="108" spans="1:15" ht="12.75">
      <c r="A108" s="99"/>
      <c r="B108" s="77"/>
      <c r="C108" s="78"/>
      <c r="D108" s="78"/>
      <c r="E108" s="59"/>
      <c r="F108" s="72"/>
      <c r="G108" s="110"/>
      <c r="H108" s="99"/>
      <c r="I108" s="99"/>
      <c r="J108" s="99"/>
      <c r="K108" s="99"/>
      <c r="L108" s="99"/>
      <c r="M108" s="99"/>
      <c r="N108" s="99"/>
      <c r="O108" s="99"/>
    </row>
    <row r="109" spans="1:15" ht="12.75">
      <c r="A109" s="99"/>
      <c r="B109" s="11" t="s">
        <v>293</v>
      </c>
      <c r="C109" s="12"/>
      <c r="D109" s="12"/>
      <c r="E109" s="44"/>
      <c r="F109" s="37" t="s">
        <v>453</v>
      </c>
      <c r="G109" s="107">
        <f>SUM(G110+G115+G116)</f>
        <v>0</v>
      </c>
      <c r="H109" s="99"/>
      <c r="I109" s="99"/>
      <c r="J109" s="99"/>
      <c r="K109" s="99"/>
      <c r="L109" s="99"/>
      <c r="M109" s="99"/>
      <c r="N109" s="99"/>
      <c r="O109" s="99"/>
    </row>
    <row r="110" spans="1:15" ht="12.75">
      <c r="A110" s="99"/>
      <c r="B110" s="13" t="s">
        <v>293</v>
      </c>
      <c r="C110" s="14" t="s">
        <v>2</v>
      </c>
      <c r="D110" s="14"/>
      <c r="E110" s="45"/>
      <c r="F110" s="23" t="s">
        <v>454</v>
      </c>
      <c r="G110" s="108">
        <f>SUM(G111:G114)</f>
        <v>0</v>
      </c>
      <c r="H110" s="99"/>
      <c r="I110" s="99"/>
      <c r="J110" s="99"/>
      <c r="K110" s="99"/>
      <c r="L110" s="99"/>
      <c r="M110" s="99"/>
      <c r="N110" s="99"/>
      <c r="O110" s="99"/>
    </row>
    <row r="111" spans="1:15" ht="12.75">
      <c r="A111" s="99"/>
      <c r="B111" s="79" t="s">
        <v>293</v>
      </c>
      <c r="C111" s="80" t="s">
        <v>2</v>
      </c>
      <c r="D111" s="58" t="s">
        <v>20</v>
      </c>
      <c r="E111" s="59"/>
      <c r="F111" s="60" t="s">
        <v>356</v>
      </c>
      <c r="G111" s="110"/>
      <c r="H111" s="99"/>
      <c r="I111" s="99"/>
      <c r="J111" s="99"/>
      <c r="K111" s="99"/>
      <c r="L111" s="99"/>
      <c r="M111" s="99"/>
      <c r="N111" s="99"/>
      <c r="O111" s="99"/>
    </row>
    <row r="112" spans="1:15" ht="12.75">
      <c r="A112" s="99"/>
      <c r="B112" s="69" t="s">
        <v>293</v>
      </c>
      <c r="C112" s="81" t="s">
        <v>2</v>
      </c>
      <c r="D112" s="70" t="s">
        <v>26</v>
      </c>
      <c r="E112" s="67"/>
      <c r="F112" s="71" t="s">
        <v>358</v>
      </c>
      <c r="G112" s="110"/>
      <c r="H112" s="99"/>
      <c r="I112" s="99"/>
      <c r="J112" s="99"/>
      <c r="K112" s="99"/>
      <c r="L112" s="99"/>
      <c r="M112" s="99"/>
      <c r="N112" s="99"/>
      <c r="O112" s="99"/>
    </row>
    <row r="113" spans="1:15" ht="12.75">
      <c r="A113" s="99"/>
      <c r="B113" s="79" t="s">
        <v>293</v>
      </c>
      <c r="C113" s="80" t="s">
        <v>2</v>
      </c>
      <c r="D113" s="58" t="s">
        <v>36</v>
      </c>
      <c r="E113" s="59"/>
      <c r="F113" s="60" t="s">
        <v>360</v>
      </c>
      <c r="G113" s="110"/>
      <c r="H113" s="99"/>
      <c r="I113" s="99"/>
      <c r="J113" s="99"/>
      <c r="K113" s="99"/>
      <c r="L113" s="99"/>
      <c r="M113" s="99"/>
      <c r="N113" s="99"/>
      <c r="O113" s="99"/>
    </row>
    <row r="114" spans="1:15" ht="12.75">
      <c r="A114" s="99"/>
      <c r="B114" s="79" t="s">
        <v>293</v>
      </c>
      <c r="C114" s="80" t="s">
        <v>2</v>
      </c>
      <c r="D114" s="58" t="s">
        <v>57</v>
      </c>
      <c r="E114" s="59"/>
      <c r="F114" s="60" t="s">
        <v>240</v>
      </c>
      <c r="G114" s="110"/>
      <c r="H114" s="99"/>
      <c r="I114" s="99"/>
      <c r="J114" s="99"/>
      <c r="K114" s="99"/>
      <c r="L114" s="99"/>
      <c r="M114" s="99"/>
      <c r="N114" s="99"/>
      <c r="O114" s="99"/>
    </row>
    <row r="115" spans="1:15" ht="12.75">
      <c r="A115" s="99"/>
      <c r="B115" s="53" t="s">
        <v>293</v>
      </c>
      <c r="C115" s="54" t="s">
        <v>3</v>
      </c>
      <c r="D115" s="54"/>
      <c r="E115" s="55"/>
      <c r="F115" s="68" t="s">
        <v>455</v>
      </c>
      <c r="G115" s="111"/>
      <c r="H115" s="99"/>
      <c r="I115" s="99"/>
      <c r="J115" s="99"/>
      <c r="K115" s="99"/>
      <c r="L115" s="99"/>
      <c r="M115" s="99"/>
      <c r="N115" s="99"/>
      <c r="O115" s="99"/>
    </row>
    <row r="116" spans="1:15" ht="12.75">
      <c r="A116" s="99"/>
      <c r="B116" s="53" t="s">
        <v>293</v>
      </c>
      <c r="C116" s="54" t="s">
        <v>331</v>
      </c>
      <c r="D116" s="54"/>
      <c r="E116" s="55"/>
      <c r="F116" s="56" t="s">
        <v>363</v>
      </c>
      <c r="G116" s="111"/>
      <c r="H116" s="99"/>
      <c r="I116" s="99"/>
      <c r="J116" s="99"/>
      <c r="K116" s="99"/>
      <c r="L116" s="99"/>
      <c r="M116" s="99"/>
      <c r="N116" s="99"/>
      <c r="O116" s="99"/>
    </row>
    <row r="117" spans="1:15" ht="12.75">
      <c r="A117" s="99"/>
      <c r="B117" s="61"/>
      <c r="C117" s="62"/>
      <c r="D117" s="62"/>
      <c r="E117" s="59"/>
      <c r="F117" s="63"/>
      <c r="G117" s="110"/>
      <c r="H117" s="99"/>
      <c r="I117" s="99"/>
      <c r="J117" s="99"/>
      <c r="K117" s="99"/>
      <c r="L117" s="99"/>
      <c r="M117" s="99"/>
      <c r="N117" s="99"/>
      <c r="O117" s="99"/>
    </row>
    <row r="118" spans="1:15" ht="12.75">
      <c r="A118" s="99"/>
      <c r="B118" s="11" t="s">
        <v>456</v>
      </c>
      <c r="C118" s="12"/>
      <c r="D118" s="12"/>
      <c r="E118" s="44"/>
      <c r="F118" s="37" t="s">
        <v>457</v>
      </c>
      <c r="G118" s="107">
        <f>SUM(G119:G123)</f>
        <v>5000</v>
      </c>
      <c r="H118" s="99"/>
      <c r="I118" s="99"/>
      <c r="J118" s="99"/>
      <c r="K118" s="99"/>
      <c r="L118" s="99"/>
      <c r="M118" s="99"/>
      <c r="N118" s="99"/>
      <c r="O118" s="99"/>
    </row>
    <row r="119" spans="1:15" ht="12.75">
      <c r="A119" s="99"/>
      <c r="B119" s="53" t="s">
        <v>456</v>
      </c>
      <c r="C119" s="54" t="s">
        <v>3</v>
      </c>
      <c r="D119" s="54"/>
      <c r="E119" s="55"/>
      <c r="F119" s="56" t="s">
        <v>378</v>
      </c>
      <c r="G119" s="111"/>
      <c r="H119" s="99"/>
      <c r="I119" s="99"/>
      <c r="J119" s="99"/>
      <c r="K119" s="99"/>
      <c r="L119" s="99"/>
      <c r="M119" s="99"/>
      <c r="N119" s="99"/>
      <c r="O119" s="99"/>
    </row>
    <row r="120" spans="1:15" ht="12.75">
      <c r="A120" s="99"/>
      <c r="B120" s="53" t="s">
        <v>456</v>
      </c>
      <c r="C120" s="54" t="s">
        <v>251</v>
      </c>
      <c r="D120" s="54"/>
      <c r="E120" s="55"/>
      <c r="F120" s="56" t="s">
        <v>379</v>
      </c>
      <c r="G120" s="111"/>
      <c r="H120" s="99"/>
      <c r="I120" s="99"/>
      <c r="J120" s="99"/>
      <c r="K120" s="99"/>
      <c r="L120" s="99"/>
      <c r="M120" s="99"/>
      <c r="N120" s="99"/>
      <c r="O120" s="99"/>
    </row>
    <row r="121" spans="1:15" ht="12.75">
      <c r="A121" s="99"/>
      <c r="B121" s="53" t="s">
        <v>456</v>
      </c>
      <c r="C121" s="54" t="s">
        <v>260</v>
      </c>
      <c r="D121" s="54"/>
      <c r="E121" s="55"/>
      <c r="F121" s="56" t="s">
        <v>380</v>
      </c>
      <c r="G121" s="111"/>
      <c r="H121" s="99"/>
      <c r="I121" s="99"/>
      <c r="J121" s="99"/>
      <c r="K121" s="99"/>
      <c r="L121" s="99"/>
      <c r="M121" s="99"/>
      <c r="N121" s="99"/>
      <c r="O121" s="99"/>
    </row>
    <row r="122" spans="1:15" ht="12.75">
      <c r="A122" s="99"/>
      <c r="B122" s="53" t="s">
        <v>456</v>
      </c>
      <c r="C122" s="54" t="s">
        <v>278</v>
      </c>
      <c r="D122" s="54"/>
      <c r="E122" s="55"/>
      <c r="F122" s="56" t="s">
        <v>381</v>
      </c>
      <c r="G122" s="111"/>
      <c r="H122" s="99"/>
      <c r="I122" s="99"/>
      <c r="J122" s="99"/>
      <c r="K122" s="99"/>
      <c r="L122" s="99"/>
      <c r="M122" s="99"/>
      <c r="N122" s="99"/>
      <c r="O122" s="99"/>
    </row>
    <row r="123" spans="1:15" ht="12.75">
      <c r="A123" s="99"/>
      <c r="B123" s="53" t="s">
        <v>456</v>
      </c>
      <c r="C123" s="54" t="s">
        <v>287</v>
      </c>
      <c r="D123" s="54"/>
      <c r="E123" s="55"/>
      <c r="F123" s="56" t="s">
        <v>458</v>
      </c>
      <c r="G123" s="111">
        <v>5000</v>
      </c>
      <c r="H123" s="99"/>
      <c r="I123" s="99"/>
      <c r="J123" s="99"/>
      <c r="K123" s="99"/>
      <c r="L123" s="99"/>
      <c r="M123" s="99"/>
      <c r="N123" s="99"/>
      <c r="O123" s="99"/>
    </row>
    <row r="124" spans="1:15" ht="12.75">
      <c r="A124" s="99"/>
      <c r="B124" s="61"/>
      <c r="C124" s="78"/>
      <c r="D124" s="78"/>
      <c r="E124" s="59"/>
      <c r="F124" s="72"/>
      <c r="G124" s="110"/>
      <c r="H124" s="99"/>
      <c r="I124" s="99"/>
      <c r="J124" s="99"/>
      <c r="K124" s="99"/>
      <c r="L124" s="99"/>
      <c r="M124" s="99"/>
      <c r="N124" s="99"/>
      <c r="O124" s="99"/>
    </row>
    <row r="125" spans="1:15" ht="12.75">
      <c r="A125" s="99"/>
      <c r="B125" s="11" t="s">
        <v>459</v>
      </c>
      <c r="C125" s="12"/>
      <c r="D125" s="12"/>
      <c r="E125" s="44"/>
      <c r="F125" s="37" t="s">
        <v>460</v>
      </c>
      <c r="G125" s="107">
        <f>SUM(G126+G129)</f>
        <v>11000</v>
      </c>
      <c r="H125" s="99"/>
      <c r="I125" s="99"/>
      <c r="J125" s="99"/>
      <c r="K125" s="99"/>
      <c r="L125" s="99"/>
      <c r="M125" s="99"/>
      <c r="N125" s="99"/>
      <c r="O125" s="99"/>
    </row>
    <row r="126" spans="1:15" ht="12.75">
      <c r="A126" s="99"/>
      <c r="B126" s="13" t="s">
        <v>459</v>
      </c>
      <c r="C126" s="14" t="s">
        <v>2</v>
      </c>
      <c r="D126" s="14"/>
      <c r="E126" s="45"/>
      <c r="F126" s="23" t="s">
        <v>418</v>
      </c>
      <c r="G126" s="108">
        <f>SUM(G127:G128)</f>
        <v>0</v>
      </c>
      <c r="H126" s="99"/>
      <c r="I126" s="99"/>
      <c r="J126" s="99"/>
      <c r="K126" s="99"/>
      <c r="L126" s="99"/>
      <c r="M126" s="99"/>
      <c r="N126" s="99"/>
      <c r="O126" s="99"/>
    </row>
    <row r="127" spans="1:15" ht="12.75">
      <c r="A127" s="99"/>
      <c r="B127" s="73" t="s">
        <v>459</v>
      </c>
      <c r="C127" s="74" t="s">
        <v>2</v>
      </c>
      <c r="D127" s="74" t="s">
        <v>20</v>
      </c>
      <c r="E127" s="67"/>
      <c r="F127" s="76" t="s">
        <v>487</v>
      </c>
      <c r="G127" s="113"/>
      <c r="H127" s="99"/>
      <c r="I127" s="99"/>
      <c r="J127" s="99"/>
      <c r="K127" s="99"/>
      <c r="L127" s="99"/>
      <c r="M127" s="99"/>
      <c r="N127" s="99"/>
      <c r="O127" s="99"/>
    </row>
    <row r="128" spans="1:15" ht="12.75">
      <c r="A128" s="99"/>
      <c r="B128" s="73" t="s">
        <v>459</v>
      </c>
      <c r="C128" s="74" t="s">
        <v>2</v>
      </c>
      <c r="D128" s="74" t="s">
        <v>57</v>
      </c>
      <c r="E128" s="67"/>
      <c r="F128" s="76" t="s">
        <v>201</v>
      </c>
      <c r="G128" s="113"/>
      <c r="H128" s="99"/>
      <c r="I128" s="99"/>
      <c r="J128" s="99"/>
      <c r="K128" s="99"/>
      <c r="L128" s="99"/>
      <c r="M128" s="99"/>
      <c r="N128" s="99"/>
      <c r="O128" s="99"/>
    </row>
    <row r="129" spans="1:15" ht="12.75">
      <c r="A129" s="99"/>
      <c r="B129" s="13" t="s">
        <v>459</v>
      </c>
      <c r="C129" s="14" t="s">
        <v>4</v>
      </c>
      <c r="D129" s="14"/>
      <c r="E129" s="45"/>
      <c r="F129" s="23" t="s">
        <v>419</v>
      </c>
      <c r="G129" s="108">
        <f>SUM(G130+G132+G135+G138+G140)</f>
        <v>11000</v>
      </c>
      <c r="H129" s="99"/>
      <c r="I129" s="99"/>
      <c r="J129" s="99"/>
      <c r="K129" s="99"/>
      <c r="L129" s="99"/>
      <c r="M129" s="99"/>
      <c r="N129" s="99"/>
      <c r="O129" s="99"/>
    </row>
    <row r="130" spans="1:15" ht="12.75">
      <c r="A130" s="99"/>
      <c r="B130" s="20" t="s">
        <v>459</v>
      </c>
      <c r="C130" s="29" t="s">
        <v>4</v>
      </c>
      <c r="D130" s="29" t="s">
        <v>20</v>
      </c>
      <c r="E130" s="19"/>
      <c r="F130" s="48" t="s">
        <v>470</v>
      </c>
      <c r="G130" s="109">
        <f>SUM(G131)</f>
        <v>0</v>
      </c>
      <c r="H130" s="99"/>
      <c r="I130" s="99"/>
      <c r="J130" s="99"/>
      <c r="K130" s="99"/>
      <c r="L130" s="99"/>
      <c r="M130" s="99"/>
      <c r="N130" s="99"/>
      <c r="O130" s="99"/>
    </row>
    <row r="131" spans="1:15" ht="12.75">
      <c r="A131" s="99"/>
      <c r="B131" s="64" t="s">
        <v>459</v>
      </c>
      <c r="C131" s="74" t="s">
        <v>4</v>
      </c>
      <c r="D131" s="74" t="s">
        <v>20</v>
      </c>
      <c r="E131" s="59" t="s">
        <v>20</v>
      </c>
      <c r="F131" s="76" t="s">
        <v>472</v>
      </c>
      <c r="G131" s="110"/>
      <c r="H131" s="99"/>
      <c r="I131" s="99"/>
      <c r="J131" s="99"/>
      <c r="K131" s="99"/>
      <c r="L131" s="99"/>
      <c r="M131" s="99"/>
      <c r="N131" s="99"/>
      <c r="O131" s="99"/>
    </row>
    <row r="132" spans="1:15" ht="12.75">
      <c r="A132" s="99"/>
      <c r="B132" s="20" t="s">
        <v>459</v>
      </c>
      <c r="C132" s="29" t="s">
        <v>4</v>
      </c>
      <c r="D132" s="29" t="s">
        <v>23</v>
      </c>
      <c r="E132" s="21"/>
      <c r="F132" s="48" t="s">
        <v>474</v>
      </c>
      <c r="G132" s="109">
        <f>SUM(G133:G134)</f>
        <v>0</v>
      </c>
      <c r="H132" s="99"/>
      <c r="I132" s="99"/>
      <c r="J132" s="99"/>
      <c r="K132" s="99"/>
      <c r="L132" s="99"/>
      <c r="M132" s="99"/>
      <c r="N132" s="99"/>
      <c r="O132" s="99"/>
    </row>
    <row r="133" spans="1:15" ht="12.75">
      <c r="A133" s="99"/>
      <c r="B133" s="64" t="s">
        <v>459</v>
      </c>
      <c r="C133" s="74" t="s">
        <v>4</v>
      </c>
      <c r="D133" s="74" t="s">
        <v>23</v>
      </c>
      <c r="E133" s="67" t="s">
        <v>20</v>
      </c>
      <c r="F133" s="76" t="s">
        <v>488</v>
      </c>
      <c r="G133" s="110"/>
      <c r="H133" s="99"/>
      <c r="I133" s="99"/>
      <c r="J133" s="99"/>
      <c r="K133" s="99"/>
      <c r="L133" s="99"/>
      <c r="M133" s="99"/>
      <c r="N133" s="99"/>
      <c r="O133" s="99"/>
    </row>
    <row r="134" spans="1:15" ht="12.75">
      <c r="A134" s="99"/>
      <c r="B134" s="64" t="s">
        <v>459</v>
      </c>
      <c r="C134" s="74" t="s">
        <v>4</v>
      </c>
      <c r="D134" s="74" t="s">
        <v>23</v>
      </c>
      <c r="E134" s="67" t="s">
        <v>23</v>
      </c>
      <c r="F134" s="76" t="s">
        <v>489</v>
      </c>
      <c r="G134" s="110"/>
      <c r="H134" s="99"/>
      <c r="I134" s="99"/>
      <c r="J134" s="99"/>
      <c r="K134" s="99"/>
      <c r="L134" s="99"/>
      <c r="M134" s="99"/>
      <c r="N134" s="99"/>
      <c r="O134" s="99"/>
    </row>
    <row r="135" spans="1:15" ht="12.75">
      <c r="A135" s="99"/>
      <c r="B135" s="20" t="s">
        <v>459</v>
      </c>
      <c r="C135" s="29" t="s">
        <v>4</v>
      </c>
      <c r="D135" s="29" t="s">
        <v>26</v>
      </c>
      <c r="E135" s="21"/>
      <c r="F135" s="48" t="s">
        <v>490</v>
      </c>
      <c r="G135" s="109">
        <f>SUM(G136:G137)</f>
        <v>0</v>
      </c>
      <c r="H135" s="99"/>
      <c r="I135" s="99"/>
      <c r="J135" s="99"/>
      <c r="K135" s="99"/>
      <c r="L135" s="99"/>
      <c r="M135" s="99"/>
      <c r="N135" s="99"/>
      <c r="O135" s="99"/>
    </row>
    <row r="136" spans="1:15" ht="12.75">
      <c r="A136" s="99"/>
      <c r="B136" s="64" t="s">
        <v>459</v>
      </c>
      <c r="C136" s="74" t="s">
        <v>4</v>
      </c>
      <c r="D136" s="74" t="s">
        <v>26</v>
      </c>
      <c r="E136" s="67" t="s">
        <v>20</v>
      </c>
      <c r="F136" s="76" t="s">
        <v>489</v>
      </c>
      <c r="G136" s="110"/>
      <c r="H136" s="99"/>
      <c r="I136" s="99"/>
      <c r="J136" s="99"/>
      <c r="K136" s="99"/>
      <c r="L136" s="99"/>
      <c r="M136" s="99"/>
      <c r="N136" s="99"/>
      <c r="O136" s="99"/>
    </row>
    <row r="137" spans="1:15" ht="12.75">
      <c r="A137" s="99"/>
      <c r="B137" s="64" t="s">
        <v>459</v>
      </c>
      <c r="C137" s="74" t="s">
        <v>4</v>
      </c>
      <c r="D137" s="74" t="s">
        <v>26</v>
      </c>
      <c r="E137" s="67" t="s">
        <v>23</v>
      </c>
      <c r="F137" s="76" t="s">
        <v>491</v>
      </c>
      <c r="G137" s="110"/>
      <c r="H137" s="99"/>
      <c r="I137" s="99"/>
      <c r="J137" s="99"/>
      <c r="K137" s="99"/>
      <c r="L137" s="99"/>
      <c r="M137" s="99"/>
      <c r="N137" s="99"/>
      <c r="O137" s="99"/>
    </row>
    <row r="138" spans="1:15" ht="12.75">
      <c r="A138" s="99"/>
      <c r="B138" s="20" t="s">
        <v>459</v>
      </c>
      <c r="C138" s="29" t="s">
        <v>4</v>
      </c>
      <c r="D138" s="29" t="s">
        <v>30</v>
      </c>
      <c r="E138" s="21"/>
      <c r="F138" s="48" t="s">
        <v>475</v>
      </c>
      <c r="G138" s="109">
        <f>SUM(G139)</f>
        <v>0</v>
      </c>
      <c r="H138" s="99"/>
      <c r="I138" s="99"/>
      <c r="J138" s="99"/>
      <c r="K138" s="99"/>
      <c r="L138" s="99"/>
      <c r="M138" s="99"/>
      <c r="N138" s="99"/>
      <c r="O138" s="99"/>
    </row>
    <row r="139" spans="1:15" ht="12.75">
      <c r="A139" s="99"/>
      <c r="B139" s="64" t="s">
        <v>459</v>
      </c>
      <c r="C139" s="74" t="s">
        <v>4</v>
      </c>
      <c r="D139" s="74" t="s">
        <v>30</v>
      </c>
      <c r="E139" s="67" t="s">
        <v>20</v>
      </c>
      <c r="F139" s="76" t="s">
        <v>477</v>
      </c>
      <c r="G139" s="110"/>
      <c r="H139" s="99"/>
      <c r="I139" s="99"/>
      <c r="J139" s="99"/>
      <c r="K139" s="99"/>
      <c r="L139" s="99"/>
      <c r="M139" s="99"/>
      <c r="N139" s="99"/>
      <c r="O139" s="99"/>
    </row>
    <row r="140" spans="1:15" ht="12.75">
      <c r="A140" s="99"/>
      <c r="B140" s="20" t="s">
        <v>459</v>
      </c>
      <c r="C140" s="29" t="s">
        <v>4</v>
      </c>
      <c r="D140" s="29" t="s">
        <v>36</v>
      </c>
      <c r="E140" s="21"/>
      <c r="F140" s="48" t="s">
        <v>492</v>
      </c>
      <c r="G140" s="109">
        <f>G141+G142</f>
        <v>11000</v>
      </c>
      <c r="H140" s="99"/>
      <c r="I140" s="99"/>
      <c r="J140" s="99"/>
      <c r="K140" s="99"/>
      <c r="L140" s="99"/>
      <c r="M140" s="99"/>
      <c r="N140" s="99"/>
      <c r="O140" s="99"/>
    </row>
    <row r="141" spans="1:15" ht="12.75">
      <c r="A141" s="99"/>
      <c r="B141" s="64" t="s">
        <v>459</v>
      </c>
      <c r="C141" s="74" t="s">
        <v>4</v>
      </c>
      <c r="D141" s="74" t="s">
        <v>36</v>
      </c>
      <c r="E141" s="67" t="s">
        <v>20</v>
      </c>
      <c r="F141" s="76" t="s">
        <v>493</v>
      </c>
      <c r="G141" s="110">
        <v>11000</v>
      </c>
      <c r="H141" s="99"/>
      <c r="I141" s="99"/>
      <c r="J141" s="99"/>
      <c r="K141" s="99"/>
      <c r="L141" s="99"/>
      <c r="M141" s="99"/>
      <c r="N141" s="99"/>
      <c r="O141" s="99"/>
    </row>
    <row r="142" spans="1:15" ht="12.75">
      <c r="A142" s="99"/>
      <c r="B142" s="64" t="s">
        <v>459</v>
      </c>
      <c r="C142" s="74" t="s">
        <v>4</v>
      </c>
      <c r="D142" s="74" t="s">
        <v>36</v>
      </c>
      <c r="E142" s="67" t="s">
        <v>23</v>
      </c>
      <c r="F142" s="76" t="s">
        <v>532</v>
      </c>
      <c r="G142" s="110">
        <v>0</v>
      </c>
      <c r="H142" s="99"/>
      <c r="I142" s="99"/>
      <c r="J142" s="99"/>
      <c r="K142" s="99"/>
      <c r="L142" s="99"/>
      <c r="M142" s="99"/>
      <c r="N142" s="99"/>
      <c r="O142" s="99"/>
    </row>
    <row r="143" spans="1:15" ht="12.75">
      <c r="A143" s="99"/>
      <c r="B143" s="61"/>
      <c r="C143" s="62"/>
      <c r="D143" s="62"/>
      <c r="E143" s="59"/>
      <c r="F143" s="63"/>
      <c r="G143" s="110"/>
      <c r="H143" s="99"/>
      <c r="I143" s="99"/>
      <c r="J143" s="99"/>
      <c r="K143" s="99"/>
      <c r="L143" s="99"/>
      <c r="M143" s="99"/>
      <c r="N143" s="99"/>
      <c r="O143" s="99"/>
    </row>
    <row r="144" spans="1:15" ht="12.75">
      <c r="A144" s="99"/>
      <c r="B144" s="11" t="s">
        <v>461</v>
      </c>
      <c r="C144" s="12"/>
      <c r="D144" s="12"/>
      <c r="E144" s="44"/>
      <c r="F144" s="37" t="s">
        <v>462</v>
      </c>
      <c r="G144" s="107">
        <f>SUM(G145)</f>
        <v>0</v>
      </c>
      <c r="H144" s="99"/>
      <c r="I144" s="99"/>
      <c r="J144" s="99"/>
      <c r="K144" s="99"/>
      <c r="L144" s="99"/>
      <c r="M144" s="99"/>
      <c r="N144" s="99"/>
      <c r="O144" s="99"/>
    </row>
    <row r="145" spans="1:15" ht="12.75">
      <c r="A145" s="99"/>
      <c r="B145" s="13" t="s">
        <v>461</v>
      </c>
      <c r="C145" s="14" t="s">
        <v>2</v>
      </c>
      <c r="D145" s="14"/>
      <c r="E145" s="45"/>
      <c r="F145" s="23" t="s">
        <v>463</v>
      </c>
      <c r="G145" s="108">
        <f>SUM(G146:G147)</f>
        <v>0</v>
      </c>
      <c r="H145" s="99"/>
      <c r="I145" s="99"/>
      <c r="J145" s="99"/>
      <c r="K145" s="99"/>
      <c r="L145" s="99"/>
      <c r="M145" s="99"/>
      <c r="N145" s="99"/>
      <c r="O145" s="99"/>
    </row>
    <row r="146" spans="1:15" ht="12.75">
      <c r="A146" s="99"/>
      <c r="B146" s="57" t="s">
        <v>461</v>
      </c>
      <c r="C146" s="58" t="s">
        <v>2</v>
      </c>
      <c r="D146" s="58" t="s">
        <v>23</v>
      </c>
      <c r="E146" s="59"/>
      <c r="F146" s="60" t="s">
        <v>387</v>
      </c>
      <c r="G146" s="110"/>
      <c r="H146" s="99"/>
      <c r="I146" s="99"/>
      <c r="J146" s="99"/>
      <c r="K146" s="99"/>
      <c r="L146" s="99"/>
      <c r="M146" s="99"/>
      <c r="N146" s="99"/>
      <c r="O146" s="99"/>
    </row>
    <row r="147" spans="1:15" ht="12.75">
      <c r="A147" s="99"/>
      <c r="B147" s="57" t="s">
        <v>461</v>
      </c>
      <c r="C147" s="58" t="s">
        <v>2</v>
      </c>
      <c r="D147" s="58" t="s">
        <v>26</v>
      </c>
      <c r="E147" s="59"/>
      <c r="F147" s="60" t="s">
        <v>388</v>
      </c>
      <c r="G147" s="110"/>
      <c r="H147" s="99"/>
      <c r="I147" s="99"/>
      <c r="J147" s="99"/>
      <c r="K147" s="99"/>
      <c r="L147" s="99"/>
      <c r="M147" s="99"/>
      <c r="N147" s="99"/>
      <c r="O147" s="99"/>
    </row>
    <row r="148" spans="1:15" ht="12.75">
      <c r="A148" s="99"/>
      <c r="B148" s="79"/>
      <c r="C148" s="58"/>
      <c r="D148" s="58"/>
      <c r="E148" s="59"/>
      <c r="F148" s="60"/>
      <c r="G148" s="110"/>
      <c r="H148" s="99"/>
      <c r="I148" s="99"/>
      <c r="J148" s="99"/>
      <c r="K148" s="99"/>
      <c r="L148" s="99"/>
      <c r="M148" s="99"/>
      <c r="N148" s="99"/>
      <c r="O148" s="99"/>
    </row>
    <row r="149" spans="1:15" ht="12.75">
      <c r="A149" s="99"/>
      <c r="B149" s="49" t="s">
        <v>464</v>
      </c>
      <c r="C149" s="50"/>
      <c r="D149" s="50"/>
      <c r="E149" s="51"/>
      <c r="F149" s="52" t="s">
        <v>465</v>
      </c>
      <c r="G149" s="114">
        <v>200000</v>
      </c>
      <c r="H149" s="99"/>
      <c r="I149" s="99"/>
      <c r="J149" s="99"/>
      <c r="K149" s="99"/>
      <c r="L149" s="99"/>
      <c r="M149" s="99"/>
      <c r="N149" s="99"/>
      <c r="O149" s="99"/>
    </row>
    <row r="150" spans="1:15" ht="12.75">
      <c r="A150" s="99"/>
      <c r="B150" s="79"/>
      <c r="C150" s="80"/>
      <c r="D150" s="80"/>
      <c r="E150" s="59"/>
      <c r="F150" s="82"/>
      <c r="G150" s="110"/>
      <c r="H150" s="99"/>
      <c r="I150" s="99"/>
      <c r="J150" s="99"/>
      <c r="K150" s="99"/>
      <c r="L150" s="99"/>
      <c r="M150" s="99"/>
      <c r="N150" s="99"/>
      <c r="O150" s="99"/>
    </row>
    <row r="151" spans="1:15" ht="12.75">
      <c r="A151" s="99"/>
      <c r="B151" s="41"/>
      <c r="C151" s="42"/>
      <c r="D151" s="42"/>
      <c r="E151" s="46"/>
      <c r="F151" s="24" t="s">
        <v>466</v>
      </c>
      <c r="G151" s="115">
        <f>G7+G63+G74+G118+G125+G149</f>
        <v>2347023</v>
      </c>
      <c r="H151" s="99"/>
      <c r="I151" s="149"/>
      <c r="J151" s="99"/>
      <c r="K151" s="99"/>
      <c r="L151" s="99"/>
      <c r="M151" s="99"/>
      <c r="N151" s="99"/>
      <c r="O151" s="99"/>
    </row>
    <row r="152" spans="1:15" ht="13.5" thickBot="1">
      <c r="A152" s="99"/>
      <c r="B152" s="83"/>
      <c r="C152" s="84"/>
      <c r="D152" s="84"/>
      <c r="E152" s="85"/>
      <c r="F152" s="86" t="s">
        <v>533</v>
      </c>
      <c r="G152" s="116">
        <f>Gastos_Muni!Q505</f>
        <v>2347023</v>
      </c>
      <c r="H152" s="99"/>
      <c r="I152" s="99"/>
      <c r="J152" s="99"/>
      <c r="K152" s="99"/>
      <c r="L152" s="99"/>
      <c r="M152" s="99"/>
      <c r="N152" s="99"/>
      <c r="O152" s="99"/>
    </row>
    <row r="153" spans="1:15" ht="12.75">
      <c r="A153" s="99"/>
      <c r="B153" s="100"/>
      <c r="C153" s="100"/>
      <c r="D153" s="100"/>
      <c r="E153" s="101"/>
      <c r="F153" s="102"/>
      <c r="G153" s="104">
        <f>G151-G152</f>
        <v>0</v>
      </c>
      <c r="H153" s="99"/>
      <c r="I153" s="99"/>
      <c r="J153" s="99"/>
      <c r="K153" s="99"/>
      <c r="L153" s="99"/>
      <c r="M153" s="99"/>
      <c r="N153" s="99"/>
      <c r="O153" s="99"/>
    </row>
  </sheetData>
  <sheetProtection insertRows="0"/>
  <mergeCells count="1">
    <mergeCell ref="B1:G1"/>
  </mergeCells>
  <printOptions horizontalCentered="1"/>
  <pageMargins left="0.2362204724409449" right="0.2362204724409449" top="0.47" bottom="0.5" header="0.17" footer="0.25"/>
  <pageSetup horizontalDpi="600" verticalDpi="600" orientation="portrait" scale="95" r:id="rId1"/>
  <headerFooter alignWithMargins="0">
    <oddHeader>&amp;LINGRESOS - MUNICIPAL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T534"/>
  <sheetViews>
    <sheetView tabSelected="1" view="pageBreakPreview" zoomScale="110" zoomScaleSheetLayoutView="110" zoomScalePageLayoutView="0" workbookViewId="0" topLeftCell="A1">
      <pane xSplit="10" ySplit="6" topLeftCell="K229" activePane="bottomRight" state="frozen"/>
      <selection pane="topLeft" activeCell="E153" sqref="E153"/>
      <selection pane="topRight" activeCell="E153" sqref="E153"/>
      <selection pane="bottomLeft" activeCell="E153" sqref="E153"/>
      <selection pane="bottomRight" activeCell="Q139" sqref="Q139"/>
    </sheetView>
  </sheetViews>
  <sheetFormatPr defaultColWidth="11.421875" defaultRowHeight="12.75"/>
  <cols>
    <col min="1" max="1" width="3.57421875" style="1" customWidth="1"/>
    <col min="2" max="2" width="2.57421875" style="1" customWidth="1"/>
    <col min="3" max="3" width="1.7109375" style="1" customWidth="1"/>
    <col min="4" max="4" width="2.140625" style="89" customWidth="1"/>
    <col min="5" max="9" width="4.8515625" style="1" customWidth="1"/>
    <col min="10" max="10" width="55.421875" style="1" customWidth="1"/>
    <col min="11" max="11" width="12.57421875" style="2" customWidth="1"/>
    <col min="12" max="12" width="10.140625" style="2" customWidth="1"/>
    <col min="13" max="13" width="11.421875" style="2" customWidth="1"/>
    <col min="14" max="15" width="9.7109375" style="2" customWidth="1"/>
    <col min="16" max="16" width="10.57421875" style="2" customWidth="1"/>
    <col min="17" max="17" width="16.8515625" style="117" customWidth="1"/>
    <col min="18" max="18" width="0.71875" style="131" customWidth="1"/>
    <col min="19" max="19" width="9.421875" style="132" customWidth="1"/>
    <col min="20" max="16384" width="11.421875" style="1" customWidth="1"/>
  </cols>
  <sheetData>
    <row r="1" spans="4:19" s="2" customFormat="1" ht="12.75" customHeight="1">
      <c r="D1" s="89"/>
      <c r="E1" s="361" t="s">
        <v>576</v>
      </c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131"/>
      <c r="S1" s="133"/>
    </row>
    <row r="2" spans="4:19" s="28" customFormat="1" ht="12.75" customHeight="1">
      <c r="D2" s="89"/>
      <c r="G2" s="346"/>
      <c r="J2" s="87"/>
      <c r="Q2" s="118"/>
      <c r="R2" s="131"/>
      <c r="S2" s="134"/>
    </row>
    <row r="3" spans="4:19" s="28" customFormat="1" ht="12.75" customHeight="1">
      <c r="D3" s="89"/>
      <c r="I3" s="28" t="s">
        <v>0</v>
      </c>
      <c r="J3" s="87" t="s">
        <v>467</v>
      </c>
      <c r="Q3" s="118"/>
      <c r="R3" s="131"/>
      <c r="S3" s="134"/>
    </row>
    <row r="4" spans="4:19" s="28" customFormat="1" ht="12.75" customHeight="1" thickBot="1">
      <c r="D4" s="89"/>
      <c r="J4" s="88"/>
      <c r="Q4" s="118"/>
      <c r="R4" s="131"/>
      <c r="S4" s="134"/>
    </row>
    <row r="5" spans="4:19" s="28" customFormat="1" ht="12.75" customHeight="1" thickBot="1">
      <c r="D5" s="89"/>
      <c r="K5" s="362" t="s">
        <v>469</v>
      </c>
      <c r="L5" s="363"/>
      <c r="M5" s="363"/>
      <c r="N5" s="363"/>
      <c r="O5" s="363"/>
      <c r="P5" s="364"/>
      <c r="Q5" s="118"/>
      <c r="R5" s="131"/>
      <c r="S5" s="134"/>
    </row>
    <row r="6" spans="5:19" ht="135.75" customHeight="1" thickBot="1">
      <c r="E6" s="331" t="s">
        <v>6</v>
      </c>
      <c r="F6" s="331" t="s">
        <v>7</v>
      </c>
      <c r="G6" s="331" t="s">
        <v>8</v>
      </c>
      <c r="H6" s="331" t="s">
        <v>9</v>
      </c>
      <c r="I6" s="331" t="s">
        <v>10</v>
      </c>
      <c r="J6" s="332" t="s">
        <v>1</v>
      </c>
      <c r="K6" s="333" t="s">
        <v>11</v>
      </c>
      <c r="L6" s="334" t="s">
        <v>12</v>
      </c>
      <c r="M6" s="334" t="s">
        <v>13</v>
      </c>
      <c r="N6" s="335" t="s">
        <v>14</v>
      </c>
      <c r="O6" s="338" t="s">
        <v>564</v>
      </c>
      <c r="P6" s="335" t="s">
        <v>15</v>
      </c>
      <c r="Q6" s="336" t="s">
        <v>16</v>
      </c>
      <c r="R6" s="151"/>
      <c r="S6" s="337" t="s">
        <v>528</v>
      </c>
    </row>
    <row r="7" spans="5:17" ht="12.75">
      <c r="E7" s="3"/>
      <c r="F7" s="4"/>
      <c r="G7" s="5"/>
      <c r="H7" s="4"/>
      <c r="I7" s="6"/>
      <c r="J7" s="7"/>
      <c r="K7" s="8"/>
      <c r="L7" s="9"/>
      <c r="M7" s="9"/>
      <c r="N7" s="10"/>
      <c r="O7" s="9"/>
      <c r="P7" s="9"/>
      <c r="Q7" s="119"/>
    </row>
    <row r="8" spans="5:19" ht="15.75">
      <c r="E8" s="156" t="s">
        <v>17</v>
      </c>
      <c r="F8" s="157"/>
      <c r="G8" s="158"/>
      <c r="H8" s="157"/>
      <c r="I8" s="159"/>
      <c r="J8" s="160" t="s">
        <v>18</v>
      </c>
      <c r="K8" s="161">
        <f aca="true" t="shared" si="0" ref="K8:P8">SUM(K9+K137+K252+K263)</f>
        <v>801500</v>
      </c>
      <c r="L8" s="162">
        <f t="shared" si="0"/>
        <v>19395</v>
      </c>
      <c r="M8" s="162">
        <f t="shared" si="0"/>
        <v>24600</v>
      </c>
      <c r="N8" s="162">
        <f t="shared" si="0"/>
        <v>7500</v>
      </c>
      <c r="O8" s="162">
        <f t="shared" si="0"/>
        <v>10100</v>
      </c>
      <c r="P8" s="162">
        <f t="shared" si="0"/>
        <v>10200</v>
      </c>
      <c r="Q8" s="163">
        <f>SUM(K8+L8+M8+N8+O8+P8)</f>
        <v>873295</v>
      </c>
      <c r="R8" s="164"/>
      <c r="S8" s="135">
        <f>Q8-S9</f>
        <v>873296</v>
      </c>
    </row>
    <row r="9" spans="5:19" ht="15.75">
      <c r="E9" s="165" t="s">
        <v>17</v>
      </c>
      <c r="F9" s="166" t="s">
        <v>2</v>
      </c>
      <c r="G9" s="167"/>
      <c r="H9" s="166"/>
      <c r="I9" s="168"/>
      <c r="J9" s="169" t="s">
        <v>19</v>
      </c>
      <c r="K9" s="170">
        <f aca="true" t="shared" si="1" ref="K9:P9">SUM(K10+K103+K107+K121+K129)</f>
        <v>541512</v>
      </c>
      <c r="L9" s="171">
        <f t="shared" si="1"/>
        <v>0</v>
      </c>
      <c r="M9" s="171">
        <f t="shared" si="1"/>
        <v>0</v>
      </c>
      <c r="N9" s="171">
        <f t="shared" si="1"/>
        <v>0</v>
      </c>
      <c r="O9" s="171">
        <f t="shared" si="1"/>
        <v>0</v>
      </c>
      <c r="P9" s="171">
        <f t="shared" si="1"/>
        <v>0</v>
      </c>
      <c r="Q9" s="172">
        <f>Q10+Q103+Q107+Q121+Q129</f>
        <v>541512</v>
      </c>
      <c r="R9" s="173">
        <v>-1</v>
      </c>
      <c r="S9" s="136" t="s">
        <v>529</v>
      </c>
    </row>
    <row r="10" spans="4:19" s="127" customFormat="1" ht="15.75">
      <c r="D10" s="126"/>
      <c r="E10" s="174" t="s">
        <v>17</v>
      </c>
      <c r="F10" s="175" t="s">
        <v>2</v>
      </c>
      <c r="G10" s="176" t="s">
        <v>20</v>
      </c>
      <c r="H10" s="175"/>
      <c r="I10" s="177"/>
      <c r="J10" s="317" t="s">
        <v>21</v>
      </c>
      <c r="K10" s="341">
        <f aca="true" t="shared" si="2" ref="K10:P10">SUM(K11+K12+K16+K18+K23+K24+K25+K29+K32+K41+K43+K45+K46+K47+K56+K59+K60+K61+K62+K67+K68+K69+K70+K71+K72+K75+K76+K77+K82+K83+K84+K87+K88+K89+K90+K91+K92+K93+K94+K95+K96+K97+K98+K99+K101)</f>
        <v>434019</v>
      </c>
      <c r="L10" s="342">
        <f t="shared" si="2"/>
        <v>0</v>
      </c>
      <c r="M10" s="342">
        <f t="shared" si="2"/>
        <v>0</v>
      </c>
      <c r="N10" s="342">
        <f t="shared" si="2"/>
        <v>0</v>
      </c>
      <c r="O10" s="342">
        <f t="shared" si="2"/>
        <v>0</v>
      </c>
      <c r="P10" s="342">
        <f t="shared" si="2"/>
        <v>0</v>
      </c>
      <c r="Q10" s="340">
        <f>Q11+Q12+Q18+Q25+Q32+Q41+Q45+Q47+Q56+Q62+Q69+Q98</f>
        <v>434019</v>
      </c>
      <c r="R10" s="173"/>
      <c r="S10" s="137"/>
    </row>
    <row r="11" spans="4:19" s="125" customFormat="1" ht="15.75">
      <c r="D11" s="124"/>
      <c r="E11" s="181" t="s">
        <v>17</v>
      </c>
      <c r="F11" s="182" t="s">
        <v>2</v>
      </c>
      <c r="G11" s="183" t="s">
        <v>20</v>
      </c>
      <c r="H11" s="182" t="s">
        <v>20</v>
      </c>
      <c r="I11" s="184"/>
      <c r="J11" s="196" t="s">
        <v>22</v>
      </c>
      <c r="K11" s="343">
        <v>121756</v>
      </c>
      <c r="L11" s="344"/>
      <c r="M11" s="344"/>
      <c r="N11" s="344"/>
      <c r="O11" s="344"/>
      <c r="P11" s="344"/>
      <c r="Q11" s="339">
        <f aca="true" t="shared" si="3" ref="Q11:Q74">SUM(K11:P11)</f>
        <v>121756</v>
      </c>
      <c r="R11" s="164">
        <v>63543</v>
      </c>
      <c r="S11" s="138"/>
    </row>
    <row r="12" spans="4:19" s="125" customFormat="1" ht="15.75">
      <c r="D12" s="124"/>
      <c r="E12" s="181" t="s">
        <v>17</v>
      </c>
      <c r="F12" s="182" t="s">
        <v>2</v>
      </c>
      <c r="G12" s="183" t="s">
        <v>20</v>
      </c>
      <c r="H12" s="182" t="s">
        <v>23</v>
      </c>
      <c r="I12" s="184"/>
      <c r="J12" s="196" t="s">
        <v>24</v>
      </c>
      <c r="K12" s="343">
        <f>K14</f>
        <v>17970</v>
      </c>
      <c r="L12" s="344">
        <f>SUM(L13:L15)</f>
        <v>0</v>
      </c>
      <c r="M12" s="344">
        <f>SUM(M13:M15)</f>
        <v>0</v>
      </c>
      <c r="N12" s="344">
        <f>SUM(N13:N15)</f>
        <v>0</v>
      </c>
      <c r="O12" s="344">
        <f>SUM(O13:O15)</f>
        <v>0</v>
      </c>
      <c r="P12" s="344">
        <f>SUM(P13:P15)</f>
        <v>0</v>
      </c>
      <c r="Q12" s="339">
        <f t="shared" si="3"/>
        <v>17970</v>
      </c>
      <c r="R12" s="164"/>
      <c r="S12" s="138"/>
    </row>
    <row r="13" spans="4:19" s="123" customFormat="1" ht="15.75">
      <c r="D13" s="122"/>
      <c r="E13" s="189" t="s">
        <v>17</v>
      </c>
      <c r="F13" s="190" t="s">
        <v>2</v>
      </c>
      <c r="G13" s="191" t="s">
        <v>20</v>
      </c>
      <c r="H13" s="190" t="s">
        <v>23</v>
      </c>
      <c r="I13" s="192" t="s">
        <v>20</v>
      </c>
      <c r="J13" s="274" t="s">
        <v>25</v>
      </c>
      <c r="K13" s="193"/>
      <c r="L13" s="194"/>
      <c r="M13" s="194"/>
      <c r="N13" s="194"/>
      <c r="O13" s="194"/>
      <c r="P13" s="194"/>
      <c r="Q13" s="195">
        <f t="shared" si="3"/>
        <v>0</v>
      </c>
      <c r="R13" s="164"/>
      <c r="S13" s="139"/>
    </row>
    <row r="14" spans="4:19" s="123" customFormat="1" ht="15.75">
      <c r="D14" s="122"/>
      <c r="E14" s="189" t="s">
        <v>17</v>
      </c>
      <c r="F14" s="190" t="s">
        <v>2</v>
      </c>
      <c r="G14" s="191" t="s">
        <v>20</v>
      </c>
      <c r="H14" s="190" t="s">
        <v>23</v>
      </c>
      <c r="I14" s="192" t="s">
        <v>23</v>
      </c>
      <c r="J14" s="274" t="s">
        <v>560</v>
      </c>
      <c r="K14" s="193">
        <v>17970</v>
      </c>
      <c r="L14" s="194"/>
      <c r="M14" s="194"/>
      <c r="N14" s="194"/>
      <c r="O14" s="194"/>
      <c r="P14" s="194"/>
      <c r="Q14" s="195">
        <f t="shared" si="3"/>
        <v>17970</v>
      </c>
      <c r="R14" s="164">
        <v>7528</v>
      </c>
      <c r="S14" s="139"/>
    </row>
    <row r="15" spans="4:19" s="123" customFormat="1" ht="15.75">
      <c r="D15" s="122"/>
      <c r="E15" s="189" t="s">
        <v>17</v>
      </c>
      <c r="F15" s="190" t="s">
        <v>2</v>
      </c>
      <c r="G15" s="191" t="s">
        <v>20</v>
      </c>
      <c r="H15" s="190" t="s">
        <v>23</v>
      </c>
      <c r="I15" s="192" t="s">
        <v>26</v>
      </c>
      <c r="J15" s="274" t="s">
        <v>27</v>
      </c>
      <c r="K15" s="193"/>
      <c r="L15" s="194"/>
      <c r="M15" s="194"/>
      <c r="N15" s="194"/>
      <c r="O15" s="194"/>
      <c r="P15" s="194"/>
      <c r="Q15" s="195">
        <f t="shared" si="3"/>
        <v>0</v>
      </c>
      <c r="R15" s="164"/>
      <c r="S15" s="139"/>
    </row>
    <row r="16" spans="4:19" s="125" customFormat="1" ht="15.75">
      <c r="D16" s="124"/>
      <c r="E16" s="181" t="s">
        <v>17</v>
      </c>
      <c r="F16" s="182" t="s">
        <v>2</v>
      </c>
      <c r="G16" s="183" t="s">
        <v>20</v>
      </c>
      <c r="H16" s="182" t="s">
        <v>26</v>
      </c>
      <c r="I16" s="184"/>
      <c r="J16" s="196" t="s">
        <v>28</v>
      </c>
      <c r="K16" s="186">
        <f aca="true" t="shared" si="4" ref="K16:P16">SUM(K17)</f>
        <v>0</v>
      </c>
      <c r="L16" s="187">
        <f t="shared" si="4"/>
        <v>0</v>
      </c>
      <c r="M16" s="187">
        <f t="shared" si="4"/>
        <v>0</v>
      </c>
      <c r="N16" s="187">
        <f t="shared" si="4"/>
        <v>0</v>
      </c>
      <c r="O16" s="187">
        <f t="shared" si="4"/>
        <v>0</v>
      </c>
      <c r="P16" s="187">
        <f t="shared" si="4"/>
        <v>0</v>
      </c>
      <c r="Q16" s="339">
        <f t="shared" si="3"/>
        <v>0</v>
      </c>
      <c r="R16" s="164"/>
      <c r="S16" s="138"/>
    </row>
    <row r="17" spans="4:19" s="123" customFormat="1" ht="15.75">
      <c r="D17" s="122"/>
      <c r="E17" s="189" t="s">
        <v>17</v>
      </c>
      <c r="F17" s="190" t="s">
        <v>2</v>
      </c>
      <c r="G17" s="191" t="s">
        <v>20</v>
      </c>
      <c r="H17" s="190" t="s">
        <v>26</v>
      </c>
      <c r="I17" s="192" t="s">
        <v>20</v>
      </c>
      <c r="J17" s="274" t="s">
        <v>29</v>
      </c>
      <c r="K17" s="193"/>
      <c r="L17" s="194"/>
      <c r="M17" s="194"/>
      <c r="N17" s="194"/>
      <c r="O17" s="194"/>
      <c r="P17" s="194"/>
      <c r="Q17" s="339">
        <f t="shared" si="3"/>
        <v>0</v>
      </c>
      <c r="R17" s="164"/>
      <c r="S17" s="139"/>
    </row>
    <row r="18" spans="4:19" s="125" customFormat="1" ht="15.75">
      <c r="D18" s="124"/>
      <c r="E18" s="181" t="s">
        <v>17</v>
      </c>
      <c r="F18" s="182" t="s">
        <v>2</v>
      </c>
      <c r="G18" s="183" t="s">
        <v>20</v>
      </c>
      <c r="H18" s="182" t="s">
        <v>30</v>
      </c>
      <c r="I18" s="184"/>
      <c r="J18" s="196" t="s">
        <v>31</v>
      </c>
      <c r="K18" s="186">
        <f aca="true" t="shared" si="5" ref="K18:P18">SUM(K19:K22)</f>
        <v>25569</v>
      </c>
      <c r="L18" s="187">
        <f t="shared" si="5"/>
        <v>0</v>
      </c>
      <c r="M18" s="187">
        <f t="shared" si="5"/>
        <v>0</v>
      </c>
      <c r="N18" s="187">
        <f t="shared" si="5"/>
        <v>0</v>
      </c>
      <c r="O18" s="187">
        <f t="shared" si="5"/>
        <v>0</v>
      </c>
      <c r="P18" s="187">
        <f t="shared" si="5"/>
        <v>0</v>
      </c>
      <c r="Q18" s="188">
        <f>SUM(Q19:Q22)</f>
        <v>25569</v>
      </c>
      <c r="R18" s="164"/>
      <c r="S18" s="138"/>
    </row>
    <row r="19" spans="4:19" s="123" customFormat="1" ht="15.75">
      <c r="D19" s="122"/>
      <c r="E19" s="189" t="s">
        <v>17</v>
      </c>
      <c r="F19" s="190" t="s">
        <v>2</v>
      </c>
      <c r="G19" s="191" t="s">
        <v>20</v>
      </c>
      <c r="H19" s="190" t="s">
        <v>30</v>
      </c>
      <c r="I19" s="192" t="s">
        <v>20</v>
      </c>
      <c r="J19" s="274" t="s">
        <v>32</v>
      </c>
      <c r="K19" s="193">
        <v>25569</v>
      </c>
      <c r="L19" s="194"/>
      <c r="M19" s="194"/>
      <c r="N19" s="194"/>
      <c r="O19" s="194"/>
      <c r="P19" s="194"/>
      <c r="Q19" s="195">
        <f t="shared" si="3"/>
        <v>25569</v>
      </c>
      <c r="R19" s="164">
        <v>13584</v>
      </c>
      <c r="S19" s="139"/>
    </row>
    <row r="20" spans="4:19" s="123" customFormat="1" ht="15.75">
      <c r="D20" s="122"/>
      <c r="E20" s="189" t="s">
        <v>17</v>
      </c>
      <c r="F20" s="190" t="s">
        <v>2</v>
      </c>
      <c r="G20" s="191" t="s">
        <v>20</v>
      </c>
      <c r="H20" s="190" t="s">
        <v>30</v>
      </c>
      <c r="I20" s="192" t="s">
        <v>23</v>
      </c>
      <c r="J20" s="274" t="s">
        <v>33</v>
      </c>
      <c r="K20" s="193"/>
      <c r="L20" s="194"/>
      <c r="M20" s="194"/>
      <c r="N20" s="194"/>
      <c r="O20" s="194"/>
      <c r="P20" s="194"/>
      <c r="Q20" s="195">
        <f t="shared" si="3"/>
        <v>0</v>
      </c>
      <c r="R20" s="164"/>
      <c r="S20" s="139"/>
    </row>
    <row r="21" spans="4:19" s="123" customFormat="1" ht="15.75">
      <c r="D21" s="122"/>
      <c r="E21" s="189" t="s">
        <v>17</v>
      </c>
      <c r="F21" s="190" t="s">
        <v>2</v>
      </c>
      <c r="G21" s="191" t="s">
        <v>20</v>
      </c>
      <c r="H21" s="190" t="s">
        <v>30</v>
      </c>
      <c r="I21" s="192" t="s">
        <v>26</v>
      </c>
      <c r="J21" s="274" t="s">
        <v>34</v>
      </c>
      <c r="K21" s="193"/>
      <c r="L21" s="194"/>
      <c r="M21" s="194"/>
      <c r="N21" s="194"/>
      <c r="O21" s="194"/>
      <c r="P21" s="194"/>
      <c r="Q21" s="195">
        <f t="shared" si="3"/>
        <v>0</v>
      </c>
      <c r="R21" s="164"/>
      <c r="S21" s="139"/>
    </row>
    <row r="22" spans="4:19" s="123" customFormat="1" ht="15.75">
      <c r="D22" s="122"/>
      <c r="E22" s="189" t="s">
        <v>17</v>
      </c>
      <c r="F22" s="190" t="s">
        <v>2</v>
      </c>
      <c r="G22" s="191" t="s">
        <v>20</v>
      </c>
      <c r="H22" s="190" t="s">
        <v>30</v>
      </c>
      <c r="I22" s="192" t="s">
        <v>30</v>
      </c>
      <c r="J22" s="274" t="s">
        <v>35</v>
      </c>
      <c r="K22" s="193"/>
      <c r="L22" s="194"/>
      <c r="M22" s="194"/>
      <c r="N22" s="194"/>
      <c r="O22" s="194"/>
      <c r="P22" s="194"/>
      <c r="Q22" s="195">
        <f t="shared" si="3"/>
        <v>0</v>
      </c>
      <c r="R22" s="164"/>
      <c r="S22" s="139"/>
    </row>
    <row r="23" spans="4:19" s="125" customFormat="1" ht="15.75">
      <c r="D23" s="124"/>
      <c r="E23" s="181" t="s">
        <v>17</v>
      </c>
      <c r="F23" s="182" t="s">
        <v>2</v>
      </c>
      <c r="G23" s="183" t="s">
        <v>20</v>
      </c>
      <c r="H23" s="182" t="s">
        <v>36</v>
      </c>
      <c r="I23" s="184"/>
      <c r="J23" s="196" t="s">
        <v>37</v>
      </c>
      <c r="K23" s="186"/>
      <c r="L23" s="187"/>
      <c r="M23" s="187"/>
      <c r="N23" s="187"/>
      <c r="O23" s="187"/>
      <c r="P23" s="187"/>
      <c r="Q23" s="188">
        <f t="shared" si="3"/>
        <v>0</v>
      </c>
      <c r="R23" s="164"/>
      <c r="S23" s="138"/>
    </row>
    <row r="24" spans="4:19" s="125" customFormat="1" ht="15.75">
      <c r="D24" s="124"/>
      <c r="E24" s="181" t="s">
        <v>17</v>
      </c>
      <c r="F24" s="182" t="s">
        <v>2</v>
      </c>
      <c r="G24" s="183" t="s">
        <v>20</v>
      </c>
      <c r="H24" s="182" t="s">
        <v>38</v>
      </c>
      <c r="I24" s="184"/>
      <c r="J24" s="196" t="s">
        <v>39</v>
      </c>
      <c r="K24" s="186"/>
      <c r="L24" s="187"/>
      <c r="M24" s="187"/>
      <c r="N24" s="187"/>
      <c r="O24" s="187"/>
      <c r="P24" s="187"/>
      <c r="Q24" s="188">
        <f t="shared" si="3"/>
        <v>0</v>
      </c>
      <c r="R24" s="164"/>
      <c r="S24" s="138"/>
    </row>
    <row r="25" spans="4:19" s="125" customFormat="1" ht="15.75">
      <c r="D25" s="124"/>
      <c r="E25" s="181" t="s">
        <v>17</v>
      </c>
      <c r="F25" s="182" t="s">
        <v>2</v>
      </c>
      <c r="G25" s="183" t="s">
        <v>20</v>
      </c>
      <c r="H25" s="182" t="s">
        <v>40</v>
      </c>
      <c r="I25" s="184"/>
      <c r="J25" s="196" t="s">
        <v>41</v>
      </c>
      <c r="K25" s="186">
        <f aca="true" t="shared" si="6" ref="K25:P25">SUM(K26:K28)</f>
        <v>114941</v>
      </c>
      <c r="L25" s="187">
        <f t="shared" si="6"/>
        <v>0</v>
      </c>
      <c r="M25" s="187">
        <f t="shared" si="6"/>
        <v>0</v>
      </c>
      <c r="N25" s="187">
        <f t="shared" si="6"/>
        <v>0</v>
      </c>
      <c r="O25" s="187">
        <f t="shared" si="6"/>
        <v>0</v>
      </c>
      <c r="P25" s="187">
        <f t="shared" si="6"/>
        <v>0</v>
      </c>
      <c r="Q25" s="188">
        <f>SUM(Q26:Q28)</f>
        <v>114941</v>
      </c>
      <c r="R25" s="164"/>
      <c r="S25" s="138"/>
    </row>
    <row r="26" spans="4:19" s="123" customFormat="1" ht="15.75">
      <c r="D26" s="122"/>
      <c r="E26" s="189" t="s">
        <v>17</v>
      </c>
      <c r="F26" s="190" t="s">
        <v>2</v>
      </c>
      <c r="G26" s="191" t="s">
        <v>20</v>
      </c>
      <c r="H26" s="190" t="s">
        <v>40</v>
      </c>
      <c r="I26" s="192" t="s">
        <v>20</v>
      </c>
      <c r="J26" s="274" t="s">
        <v>42</v>
      </c>
      <c r="K26" s="193">
        <v>114941</v>
      </c>
      <c r="L26" s="194"/>
      <c r="M26" s="194"/>
      <c r="N26" s="194"/>
      <c r="O26" s="194"/>
      <c r="P26" s="194"/>
      <c r="Q26" s="188">
        <f t="shared" si="3"/>
        <v>114941</v>
      </c>
      <c r="R26" s="164">
        <v>69061</v>
      </c>
      <c r="S26" s="139"/>
    </row>
    <row r="27" spans="4:19" s="123" customFormat="1" ht="15.75">
      <c r="D27" s="122"/>
      <c r="E27" s="189" t="s">
        <v>17</v>
      </c>
      <c r="F27" s="190" t="s">
        <v>2</v>
      </c>
      <c r="G27" s="191" t="s">
        <v>20</v>
      </c>
      <c r="H27" s="190" t="s">
        <v>40</v>
      </c>
      <c r="I27" s="192" t="s">
        <v>23</v>
      </c>
      <c r="J27" s="274" t="s">
        <v>43</v>
      </c>
      <c r="K27" s="193"/>
      <c r="L27" s="194"/>
      <c r="M27" s="194"/>
      <c r="N27" s="194"/>
      <c r="O27" s="194"/>
      <c r="P27" s="194"/>
      <c r="Q27" s="195">
        <f t="shared" si="3"/>
        <v>0</v>
      </c>
      <c r="R27" s="164"/>
      <c r="S27" s="139"/>
    </row>
    <row r="28" spans="4:19" s="123" customFormat="1" ht="15.75">
      <c r="D28" s="122"/>
      <c r="E28" s="189" t="s">
        <v>17</v>
      </c>
      <c r="F28" s="190" t="s">
        <v>2</v>
      </c>
      <c r="G28" s="191" t="s">
        <v>20</v>
      </c>
      <c r="H28" s="190" t="s">
        <v>40</v>
      </c>
      <c r="I28" s="192" t="s">
        <v>26</v>
      </c>
      <c r="J28" s="274" t="s">
        <v>44</v>
      </c>
      <c r="K28" s="193"/>
      <c r="L28" s="194"/>
      <c r="M28" s="194"/>
      <c r="N28" s="194"/>
      <c r="O28" s="194"/>
      <c r="P28" s="194"/>
      <c r="Q28" s="195">
        <f t="shared" si="3"/>
        <v>0</v>
      </c>
      <c r="R28" s="164"/>
      <c r="S28" s="139"/>
    </row>
    <row r="29" spans="4:19" s="125" customFormat="1" ht="15.75">
      <c r="D29" s="124"/>
      <c r="E29" s="181" t="s">
        <v>17</v>
      </c>
      <c r="F29" s="182" t="s">
        <v>2</v>
      </c>
      <c r="G29" s="183" t="s">
        <v>20</v>
      </c>
      <c r="H29" s="182" t="s">
        <v>45</v>
      </c>
      <c r="I29" s="184"/>
      <c r="J29" s="196" t="s">
        <v>46</v>
      </c>
      <c r="K29" s="186">
        <f aca="true" t="shared" si="7" ref="K29:P29">SUM(K30:K31)</f>
        <v>0</v>
      </c>
      <c r="L29" s="187">
        <f t="shared" si="7"/>
        <v>0</v>
      </c>
      <c r="M29" s="187">
        <f t="shared" si="7"/>
        <v>0</v>
      </c>
      <c r="N29" s="187">
        <f t="shared" si="7"/>
        <v>0</v>
      </c>
      <c r="O29" s="187">
        <f t="shared" si="7"/>
        <v>0</v>
      </c>
      <c r="P29" s="187">
        <f t="shared" si="7"/>
        <v>0</v>
      </c>
      <c r="Q29" s="188">
        <f>SUM(Q30:Q31)</f>
        <v>0</v>
      </c>
      <c r="R29" s="164"/>
      <c r="S29" s="138"/>
    </row>
    <row r="30" spans="4:19" s="123" customFormat="1" ht="15.75">
      <c r="D30" s="122"/>
      <c r="E30" s="189" t="s">
        <v>17</v>
      </c>
      <c r="F30" s="190" t="s">
        <v>2</v>
      </c>
      <c r="G30" s="191" t="s">
        <v>20</v>
      </c>
      <c r="H30" s="190" t="s">
        <v>45</v>
      </c>
      <c r="I30" s="192" t="s">
        <v>20</v>
      </c>
      <c r="J30" s="274" t="s">
        <v>47</v>
      </c>
      <c r="K30" s="193"/>
      <c r="L30" s="194"/>
      <c r="M30" s="194"/>
      <c r="N30" s="194"/>
      <c r="O30" s="194"/>
      <c r="P30" s="194"/>
      <c r="Q30" s="195">
        <f t="shared" si="3"/>
        <v>0</v>
      </c>
      <c r="R30" s="164"/>
      <c r="S30" s="139"/>
    </row>
    <row r="31" spans="4:19" s="123" customFormat="1" ht="15.75">
      <c r="D31" s="122"/>
      <c r="E31" s="197" t="s">
        <v>17</v>
      </c>
      <c r="F31" s="198" t="s">
        <v>2</v>
      </c>
      <c r="G31" s="199" t="s">
        <v>20</v>
      </c>
      <c r="H31" s="198" t="s">
        <v>45</v>
      </c>
      <c r="I31" s="200" t="s">
        <v>23</v>
      </c>
      <c r="J31" s="318" t="s">
        <v>48</v>
      </c>
      <c r="K31" s="193"/>
      <c r="L31" s="194"/>
      <c r="M31" s="194"/>
      <c r="N31" s="194"/>
      <c r="O31" s="194"/>
      <c r="P31" s="194"/>
      <c r="Q31" s="195">
        <f t="shared" si="3"/>
        <v>0</v>
      </c>
      <c r="R31" s="164"/>
      <c r="S31" s="139"/>
    </row>
    <row r="32" spans="4:19" s="125" customFormat="1" ht="15.75">
      <c r="D32" s="124"/>
      <c r="E32" s="181" t="s">
        <v>17</v>
      </c>
      <c r="F32" s="182" t="s">
        <v>2</v>
      </c>
      <c r="G32" s="183" t="s">
        <v>20</v>
      </c>
      <c r="H32" s="201" t="s">
        <v>49</v>
      </c>
      <c r="I32" s="184"/>
      <c r="J32" s="196" t="s">
        <v>50</v>
      </c>
      <c r="K32" s="186">
        <f aca="true" t="shared" si="8" ref="K32:P32">SUM(K33:K40)</f>
        <v>15614</v>
      </c>
      <c r="L32" s="187">
        <f t="shared" si="8"/>
        <v>0</v>
      </c>
      <c r="M32" s="187">
        <f t="shared" si="8"/>
        <v>0</v>
      </c>
      <c r="N32" s="187">
        <f t="shared" si="8"/>
        <v>0</v>
      </c>
      <c r="O32" s="187">
        <f t="shared" si="8"/>
        <v>0</v>
      </c>
      <c r="P32" s="187">
        <f t="shared" si="8"/>
        <v>0</v>
      </c>
      <c r="Q32" s="188">
        <f>SUM(Q33:Q39)</f>
        <v>15614</v>
      </c>
      <c r="R32" s="164"/>
      <c r="S32" s="138"/>
    </row>
    <row r="33" spans="4:19" s="123" customFormat="1" ht="15.75">
      <c r="D33" s="122"/>
      <c r="E33" s="189" t="s">
        <v>17</v>
      </c>
      <c r="F33" s="190" t="s">
        <v>2</v>
      </c>
      <c r="G33" s="191" t="s">
        <v>20</v>
      </c>
      <c r="H33" s="190" t="s">
        <v>49</v>
      </c>
      <c r="I33" s="192" t="s">
        <v>20</v>
      </c>
      <c r="J33" s="270" t="s">
        <v>51</v>
      </c>
      <c r="K33" s="193"/>
      <c r="L33" s="194"/>
      <c r="M33" s="194"/>
      <c r="N33" s="194"/>
      <c r="O33" s="194"/>
      <c r="P33" s="194"/>
      <c r="Q33" s="195">
        <f t="shared" si="3"/>
        <v>0</v>
      </c>
      <c r="R33" s="164"/>
      <c r="S33" s="139"/>
    </row>
    <row r="34" spans="4:19" s="123" customFormat="1" ht="15.75">
      <c r="D34" s="122"/>
      <c r="E34" s="189" t="s">
        <v>17</v>
      </c>
      <c r="F34" s="190" t="s">
        <v>2</v>
      </c>
      <c r="G34" s="191" t="s">
        <v>20</v>
      </c>
      <c r="H34" s="190" t="s">
        <v>49</v>
      </c>
      <c r="I34" s="192" t="s">
        <v>23</v>
      </c>
      <c r="J34" s="270" t="s">
        <v>52</v>
      </c>
      <c r="K34" s="193"/>
      <c r="L34" s="194"/>
      <c r="M34" s="194"/>
      <c r="N34" s="194"/>
      <c r="O34" s="194"/>
      <c r="P34" s="194"/>
      <c r="Q34" s="195">
        <f t="shared" si="3"/>
        <v>0</v>
      </c>
      <c r="R34" s="164"/>
      <c r="S34" s="139"/>
    </row>
    <row r="35" spans="4:19" s="123" customFormat="1" ht="15.75">
      <c r="D35" s="122"/>
      <c r="E35" s="197" t="s">
        <v>17</v>
      </c>
      <c r="F35" s="198" t="s">
        <v>2</v>
      </c>
      <c r="G35" s="199" t="s">
        <v>20</v>
      </c>
      <c r="H35" s="198" t="s">
        <v>49</v>
      </c>
      <c r="I35" s="200" t="s">
        <v>26</v>
      </c>
      <c r="J35" s="318" t="s">
        <v>563</v>
      </c>
      <c r="K35" s="193"/>
      <c r="L35" s="194"/>
      <c r="M35" s="194"/>
      <c r="N35" s="194"/>
      <c r="O35" s="194"/>
      <c r="P35" s="194"/>
      <c r="Q35" s="195">
        <f t="shared" si="3"/>
        <v>0</v>
      </c>
      <c r="R35" s="164"/>
      <c r="S35" s="139"/>
    </row>
    <row r="36" spans="4:19" s="123" customFormat="1" ht="15.75">
      <c r="D36" s="122"/>
      <c r="E36" s="189" t="s">
        <v>17</v>
      </c>
      <c r="F36" s="190" t="s">
        <v>2</v>
      </c>
      <c r="G36" s="191" t="s">
        <v>20</v>
      </c>
      <c r="H36" s="190" t="s">
        <v>49</v>
      </c>
      <c r="I36" s="192" t="s">
        <v>30</v>
      </c>
      <c r="J36" s="270" t="s">
        <v>555</v>
      </c>
      <c r="K36" s="193"/>
      <c r="L36" s="194"/>
      <c r="M36" s="194"/>
      <c r="N36" s="194"/>
      <c r="O36" s="194"/>
      <c r="P36" s="194"/>
      <c r="Q36" s="195">
        <f t="shared" si="3"/>
        <v>0</v>
      </c>
      <c r="R36" s="164"/>
      <c r="S36" s="139"/>
    </row>
    <row r="37" spans="4:19" s="123" customFormat="1" ht="15.75">
      <c r="D37" s="122"/>
      <c r="E37" s="189" t="s">
        <v>17</v>
      </c>
      <c r="F37" s="190" t="s">
        <v>2</v>
      </c>
      <c r="G37" s="191" t="s">
        <v>20</v>
      </c>
      <c r="H37" s="190" t="s">
        <v>49</v>
      </c>
      <c r="I37" s="192" t="s">
        <v>36</v>
      </c>
      <c r="J37" s="270" t="s">
        <v>54</v>
      </c>
      <c r="K37" s="193">
        <v>15614</v>
      </c>
      <c r="L37" s="194"/>
      <c r="M37" s="194"/>
      <c r="N37" s="194"/>
      <c r="O37" s="194"/>
      <c r="P37" s="194"/>
      <c r="Q37" s="195">
        <f t="shared" si="3"/>
        <v>15614</v>
      </c>
      <c r="R37" s="164">
        <v>10188</v>
      </c>
      <c r="S37" s="139"/>
    </row>
    <row r="38" spans="4:19" s="123" customFormat="1" ht="15.75">
      <c r="D38" s="122"/>
      <c r="E38" s="189" t="s">
        <v>17</v>
      </c>
      <c r="F38" s="190" t="s">
        <v>2</v>
      </c>
      <c r="G38" s="191" t="s">
        <v>20</v>
      </c>
      <c r="H38" s="190" t="s">
        <v>49</v>
      </c>
      <c r="I38" s="192" t="s">
        <v>38</v>
      </c>
      <c r="J38" s="270" t="s">
        <v>55</v>
      </c>
      <c r="K38" s="193"/>
      <c r="L38" s="194"/>
      <c r="M38" s="194"/>
      <c r="N38" s="194"/>
      <c r="O38" s="194"/>
      <c r="P38" s="194"/>
      <c r="Q38" s="195">
        <f t="shared" si="3"/>
        <v>0</v>
      </c>
      <c r="R38" s="164"/>
      <c r="S38" s="139"/>
    </row>
    <row r="39" spans="4:19" s="123" customFormat="1" ht="15.75">
      <c r="D39" s="122"/>
      <c r="E39" s="189" t="s">
        <v>17</v>
      </c>
      <c r="F39" s="190" t="s">
        <v>2</v>
      </c>
      <c r="G39" s="191" t="s">
        <v>20</v>
      </c>
      <c r="H39" s="190" t="s">
        <v>49</v>
      </c>
      <c r="I39" s="192" t="s">
        <v>40</v>
      </c>
      <c r="J39" s="270" t="s">
        <v>56</v>
      </c>
      <c r="K39" s="193"/>
      <c r="L39" s="194"/>
      <c r="M39" s="194"/>
      <c r="N39" s="194"/>
      <c r="O39" s="194"/>
      <c r="P39" s="194"/>
      <c r="Q39" s="195">
        <f t="shared" si="3"/>
        <v>0</v>
      </c>
      <c r="R39" s="164"/>
      <c r="S39" s="139"/>
    </row>
    <row r="40" spans="4:19" s="123" customFormat="1" ht="15.75">
      <c r="D40" s="122"/>
      <c r="E40" s="189" t="s">
        <v>17</v>
      </c>
      <c r="F40" s="190" t="s">
        <v>2</v>
      </c>
      <c r="G40" s="191" t="s">
        <v>20</v>
      </c>
      <c r="H40" s="190" t="s">
        <v>49</v>
      </c>
      <c r="I40" s="192" t="s">
        <v>57</v>
      </c>
      <c r="J40" s="270" t="s">
        <v>58</v>
      </c>
      <c r="K40" s="193"/>
      <c r="L40" s="194"/>
      <c r="M40" s="194"/>
      <c r="N40" s="194"/>
      <c r="O40" s="194"/>
      <c r="P40" s="194"/>
      <c r="Q40" s="195">
        <f t="shared" si="3"/>
        <v>0</v>
      </c>
      <c r="R40" s="164"/>
      <c r="S40" s="139"/>
    </row>
    <row r="41" spans="4:19" s="125" customFormat="1" ht="15.75">
      <c r="D41" s="124"/>
      <c r="E41" s="181" t="s">
        <v>17</v>
      </c>
      <c r="F41" s="182" t="s">
        <v>2</v>
      </c>
      <c r="G41" s="183" t="s">
        <v>20</v>
      </c>
      <c r="H41" s="201" t="s">
        <v>59</v>
      </c>
      <c r="I41" s="184"/>
      <c r="J41" s="196" t="s">
        <v>60</v>
      </c>
      <c r="K41" s="186">
        <f aca="true" t="shared" si="9" ref="K41:P41">SUM(K42)</f>
        <v>169</v>
      </c>
      <c r="L41" s="187">
        <f t="shared" si="9"/>
        <v>0</v>
      </c>
      <c r="M41" s="187">
        <f t="shared" si="9"/>
        <v>0</v>
      </c>
      <c r="N41" s="187">
        <f t="shared" si="9"/>
        <v>0</v>
      </c>
      <c r="O41" s="187">
        <f t="shared" si="9"/>
        <v>0</v>
      </c>
      <c r="P41" s="187">
        <f t="shared" si="9"/>
        <v>0</v>
      </c>
      <c r="Q41" s="195">
        <f t="shared" si="3"/>
        <v>169</v>
      </c>
      <c r="R41" s="164"/>
      <c r="S41" s="138"/>
    </row>
    <row r="42" spans="4:19" s="123" customFormat="1" ht="15.75">
      <c r="D42" s="122"/>
      <c r="E42" s="189" t="s">
        <v>17</v>
      </c>
      <c r="F42" s="190" t="s">
        <v>2</v>
      </c>
      <c r="G42" s="191" t="s">
        <v>20</v>
      </c>
      <c r="H42" s="202" t="s">
        <v>59</v>
      </c>
      <c r="I42" s="192" t="s">
        <v>20</v>
      </c>
      <c r="J42" s="274" t="s">
        <v>61</v>
      </c>
      <c r="K42" s="193">
        <v>169</v>
      </c>
      <c r="L42" s="194"/>
      <c r="M42" s="194"/>
      <c r="N42" s="194"/>
      <c r="O42" s="194"/>
      <c r="P42" s="194"/>
      <c r="Q42" s="195">
        <f t="shared" si="3"/>
        <v>169</v>
      </c>
      <c r="R42" s="164">
        <v>90</v>
      </c>
      <c r="S42" s="139"/>
    </row>
    <row r="43" spans="4:19" s="125" customFormat="1" ht="15.75">
      <c r="D43" s="124"/>
      <c r="E43" s="181" t="s">
        <v>17</v>
      </c>
      <c r="F43" s="182" t="s">
        <v>2</v>
      </c>
      <c r="G43" s="183" t="s">
        <v>20</v>
      </c>
      <c r="H43" s="201" t="s">
        <v>62</v>
      </c>
      <c r="I43" s="184"/>
      <c r="J43" s="196" t="s">
        <v>63</v>
      </c>
      <c r="K43" s="186">
        <f aca="true" t="shared" si="10" ref="K43:P43">SUM(K44)</f>
        <v>0</v>
      </c>
      <c r="L43" s="187">
        <f t="shared" si="10"/>
        <v>0</v>
      </c>
      <c r="M43" s="187">
        <f t="shared" si="10"/>
        <v>0</v>
      </c>
      <c r="N43" s="187">
        <f t="shared" si="10"/>
        <v>0</v>
      </c>
      <c r="O43" s="187">
        <f t="shared" si="10"/>
        <v>0</v>
      </c>
      <c r="P43" s="187">
        <f t="shared" si="10"/>
        <v>0</v>
      </c>
      <c r="Q43" s="195">
        <f t="shared" si="3"/>
        <v>0</v>
      </c>
      <c r="R43" s="164"/>
      <c r="S43" s="138"/>
    </row>
    <row r="44" spans="4:19" s="123" customFormat="1" ht="15.75">
      <c r="D44" s="122"/>
      <c r="E44" s="189" t="s">
        <v>17</v>
      </c>
      <c r="F44" s="190" t="s">
        <v>2</v>
      </c>
      <c r="G44" s="191" t="s">
        <v>20</v>
      </c>
      <c r="H44" s="202" t="s">
        <v>62</v>
      </c>
      <c r="I44" s="192"/>
      <c r="J44" s="274" t="s">
        <v>64</v>
      </c>
      <c r="K44" s="193"/>
      <c r="L44" s="194"/>
      <c r="M44" s="194"/>
      <c r="N44" s="194"/>
      <c r="O44" s="194"/>
      <c r="P44" s="194"/>
      <c r="Q44" s="195">
        <f t="shared" si="3"/>
        <v>0</v>
      </c>
      <c r="R44" s="164"/>
      <c r="S44" s="139"/>
    </row>
    <row r="45" spans="4:19" s="125" customFormat="1" ht="15.75">
      <c r="D45" s="124"/>
      <c r="E45" s="181" t="s">
        <v>17</v>
      </c>
      <c r="F45" s="182" t="s">
        <v>2</v>
      </c>
      <c r="G45" s="183" t="s">
        <v>20</v>
      </c>
      <c r="H45" s="201" t="s">
        <v>65</v>
      </c>
      <c r="I45" s="184"/>
      <c r="J45" s="196" t="s">
        <v>66</v>
      </c>
      <c r="K45" s="186"/>
      <c r="L45" s="187"/>
      <c r="M45" s="187"/>
      <c r="N45" s="187"/>
      <c r="O45" s="187"/>
      <c r="P45" s="187"/>
      <c r="Q45" s="195">
        <f t="shared" si="3"/>
        <v>0</v>
      </c>
      <c r="R45" s="164"/>
      <c r="S45" s="138"/>
    </row>
    <row r="46" spans="4:19" s="125" customFormat="1" ht="15.75">
      <c r="D46" s="124"/>
      <c r="E46" s="181" t="s">
        <v>17</v>
      </c>
      <c r="F46" s="182" t="s">
        <v>2</v>
      </c>
      <c r="G46" s="183" t="s">
        <v>20</v>
      </c>
      <c r="H46" s="201" t="s">
        <v>67</v>
      </c>
      <c r="I46" s="184"/>
      <c r="J46" s="196" t="s">
        <v>68</v>
      </c>
      <c r="K46" s="186"/>
      <c r="L46" s="187"/>
      <c r="M46" s="187"/>
      <c r="N46" s="187"/>
      <c r="O46" s="187"/>
      <c r="P46" s="187"/>
      <c r="Q46" s="188">
        <f t="shared" si="3"/>
        <v>0</v>
      </c>
      <c r="R46" s="164"/>
      <c r="S46" s="138"/>
    </row>
    <row r="47" spans="4:19" s="125" customFormat="1" ht="15.75">
      <c r="D47" s="124"/>
      <c r="E47" s="181" t="s">
        <v>17</v>
      </c>
      <c r="F47" s="182" t="s">
        <v>2</v>
      </c>
      <c r="G47" s="183" t="s">
        <v>20</v>
      </c>
      <c r="H47" s="182" t="s">
        <v>69</v>
      </c>
      <c r="I47" s="184"/>
      <c r="J47" s="196" t="s">
        <v>70</v>
      </c>
      <c r="K47" s="186">
        <f aca="true" t="shared" si="11" ref="K47:P47">SUM(K48:K55)</f>
        <v>54968</v>
      </c>
      <c r="L47" s="187">
        <f t="shared" si="11"/>
        <v>0</v>
      </c>
      <c r="M47" s="187">
        <f t="shared" si="11"/>
        <v>0</v>
      </c>
      <c r="N47" s="187">
        <f t="shared" si="11"/>
        <v>0</v>
      </c>
      <c r="O47" s="187">
        <f t="shared" si="11"/>
        <v>0</v>
      </c>
      <c r="P47" s="187">
        <f t="shared" si="11"/>
        <v>0</v>
      </c>
      <c r="Q47" s="188">
        <f>SUM(Q48:Q55)</f>
        <v>54968</v>
      </c>
      <c r="R47" s="164"/>
      <c r="S47" s="138"/>
    </row>
    <row r="48" spans="4:19" s="123" customFormat="1" ht="15.75">
      <c r="D48" s="122"/>
      <c r="E48" s="189" t="s">
        <v>17</v>
      </c>
      <c r="F48" s="190" t="s">
        <v>2</v>
      </c>
      <c r="G48" s="191" t="s">
        <v>20</v>
      </c>
      <c r="H48" s="190" t="s">
        <v>69</v>
      </c>
      <c r="I48" s="192" t="s">
        <v>20</v>
      </c>
      <c r="J48" s="270" t="s">
        <v>71</v>
      </c>
      <c r="K48" s="193">
        <v>25986</v>
      </c>
      <c r="L48" s="194"/>
      <c r="M48" s="194"/>
      <c r="N48" s="194"/>
      <c r="O48" s="194"/>
      <c r="P48" s="194"/>
      <c r="Q48" s="188">
        <f t="shared" si="3"/>
        <v>25986</v>
      </c>
      <c r="R48" s="164">
        <v>13554</v>
      </c>
      <c r="S48" s="139"/>
    </row>
    <row r="49" spans="4:19" s="123" customFormat="1" ht="15.75">
      <c r="D49" s="122"/>
      <c r="E49" s="189" t="s">
        <v>17</v>
      </c>
      <c r="F49" s="190" t="s">
        <v>2</v>
      </c>
      <c r="G49" s="191" t="s">
        <v>20</v>
      </c>
      <c r="H49" s="190" t="s">
        <v>69</v>
      </c>
      <c r="I49" s="192" t="s">
        <v>23</v>
      </c>
      <c r="J49" s="270" t="s">
        <v>72</v>
      </c>
      <c r="K49" s="193">
        <v>8278</v>
      </c>
      <c r="L49" s="194"/>
      <c r="M49" s="194"/>
      <c r="N49" s="194"/>
      <c r="O49" s="194"/>
      <c r="P49" s="194"/>
      <c r="Q49" s="188">
        <f t="shared" si="3"/>
        <v>8278</v>
      </c>
      <c r="R49" s="164">
        <v>4972</v>
      </c>
      <c r="S49" s="139"/>
    </row>
    <row r="50" spans="4:19" s="123" customFormat="1" ht="15.75">
      <c r="D50" s="122"/>
      <c r="E50" s="189" t="s">
        <v>17</v>
      </c>
      <c r="F50" s="190" t="s">
        <v>2</v>
      </c>
      <c r="G50" s="191" t="s">
        <v>20</v>
      </c>
      <c r="H50" s="190" t="s">
        <v>69</v>
      </c>
      <c r="I50" s="192" t="s">
        <v>26</v>
      </c>
      <c r="J50" s="270" t="s">
        <v>73</v>
      </c>
      <c r="K50" s="193">
        <v>20704</v>
      </c>
      <c r="L50" s="194"/>
      <c r="M50" s="194"/>
      <c r="N50" s="194"/>
      <c r="O50" s="194"/>
      <c r="P50" s="194"/>
      <c r="Q50" s="188">
        <f t="shared" si="3"/>
        <v>20704</v>
      </c>
      <c r="R50" s="164">
        <v>12484</v>
      </c>
      <c r="S50" s="139"/>
    </row>
    <row r="51" spans="4:19" s="123" customFormat="1" ht="15.75">
      <c r="D51" s="122"/>
      <c r="E51" s="189" t="s">
        <v>17</v>
      </c>
      <c r="F51" s="190" t="s">
        <v>2</v>
      </c>
      <c r="G51" s="191" t="s">
        <v>20</v>
      </c>
      <c r="H51" s="190" t="s">
        <v>69</v>
      </c>
      <c r="I51" s="192" t="s">
        <v>30</v>
      </c>
      <c r="J51" s="270" t="s">
        <v>74</v>
      </c>
      <c r="K51" s="193">
        <v>0</v>
      </c>
      <c r="L51" s="194"/>
      <c r="M51" s="194"/>
      <c r="N51" s="194"/>
      <c r="O51" s="194"/>
      <c r="P51" s="194"/>
      <c r="Q51" s="195">
        <f t="shared" si="3"/>
        <v>0</v>
      </c>
      <c r="R51" s="164"/>
      <c r="S51" s="139"/>
    </row>
    <row r="52" spans="4:19" s="123" customFormat="1" ht="15.75">
      <c r="D52" s="122"/>
      <c r="E52" s="189" t="s">
        <v>17</v>
      </c>
      <c r="F52" s="190" t="s">
        <v>2</v>
      </c>
      <c r="G52" s="191" t="s">
        <v>20</v>
      </c>
      <c r="H52" s="190" t="s">
        <v>69</v>
      </c>
      <c r="I52" s="192" t="s">
        <v>36</v>
      </c>
      <c r="J52" s="270" t="s">
        <v>75</v>
      </c>
      <c r="K52" s="193"/>
      <c r="L52" s="194"/>
      <c r="M52" s="194"/>
      <c r="N52" s="194"/>
      <c r="O52" s="194"/>
      <c r="P52" s="194"/>
      <c r="Q52" s="195">
        <f t="shared" si="3"/>
        <v>0</v>
      </c>
      <c r="R52" s="164"/>
      <c r="S52" s="139"/>
    </row>
    <row r="53" spans="4:19" s="123" customFormat="1" ht="15.75">
      <c r="D53" s="122"/>
      <c r="E53" s="189" t="s">
        <v>17</v>
      </c>
      <c r="F53" s="190" t="s">
        <v>2</v>
      </c>
      <c r="G53" s="191" t="s">
        <v>20</v>
      </c>
      <c r="H53" s="190" t="s">
        <v>69</v>
      </c>
      <c r="I53" s="192" t="s">
        <v>38</v>
      </c>
      <c r="J53" s="270" t="s">
        <v>76</v>
      </c>
      <c r="K53" s="193"/>
      <c r="L53" s="194"/>
      <c r="M53" s="194"/>
      <c r="N53" s="194"/>
      <c r="O53" s="194"/>
      <c r="P53" s="194"/>
      <c r="Q53" s="195">
        <f t="shared" si="3"/>
        <v>0</v>
      </c>
      <c r="R53" s="164"/>
      <c r="S53" s="139"/>
    </row>
    <row r="54" spans="4:19" s="123" customFormat="1" ht="15.75">
      <c r="D54" s="122"/>
      <c r="E54" s="189" t="s">
        <v>17</v>
      </c>
      <c r="F54" s="190" t="s">
        <v>2</v>
      </c>
      <c r="G54" s="191" t="s">
        <v>20</v>
      </c>
      <c r="H54" s="190" t="s">
        <v>69</v>
      </c>
      <c r="I54" s="192" t="s">
        <v>40</v>
      </c>
      <c r="J54" s="270" t="s">
        <v>77</v>
      </c>
      <c r="K54" s="193"/>
      <c r="L54" s="194"/>
      <c r="M54" s="194"/>
      <c r="N54" s="194"/>
      <c r="O54" s="194"/>
      <c r="P54" s="194"/>
      <c r="Q54" s="195">
        <f t="shared" si="3"/>
        <v>0</v>
      </c>
      <c r="R54" s="164"/>
      <c r="S54" s="139"/>
    </row>
    <row r="55" spans="4:19" s="123" customFormat="1" ht="15.75">
      <c r="D55" s="122"/>
      <c r="E55" s="189" t="s">
        <v>17</v>
      </c>
      <c r="F55" s="190" t="s">
        <v>2</v>
      </c>
      <c r="G55" s="191" t="s">
        <v>20</v>
      </c>
      <c r="H55" s="190" t="s">
        <v>69</v>
      </c>
      <c r="I55" s="192" t="s">
        <v>57</v>
      </c>
      <c r="J55" s="270" t="s">
        <v>78</v>
      </c>
      <c r="K55" s="193"/>
      <c r="L55" s="194"/>
      <c r="M55" s="194"/>
      <c r="N55" s="194"/>
      <c r="O55" s="194"/>
      <c r="P55" s="194"/>
      <c r="Q55" s="195">
        <f t="shared" si="3"/>
        <v>0</v>
      </c>
      <c r="R55" s="164"/>
      <c r="S55" s="139"/>
    </row>
    <row r="56" spans="4:19" s="125" customFormat="1" ht="15.75">
      <c r="D56" s="124"/>
      <c r="E56" s="181" t="s">
        <v>17</v>
      </c>
      <c r="F56" s="182" t="s">
        <v>2</v>
      </c>
      <c r="G56" s="183" t="s">
        <v>20</v>
      </c>
      <c r="H56" s="182" t="s">
        <v>79</v>
      </c>
      <c r="I56" s="177"/>
      <c r="J56" s="203" t="s">
        <v>80</v>
      </c>
      <c r="K56" s="186">
        <f aca="true" t="shared" si="12" ref="K56:P56">SUM(K57:K58)</f>
        <v>16803</v>
      </c>
      <c r="L56" s="187">
        <f t="shared" si="12"/>
        <v>0</v>
      </c>
      <c r="M56" s="187">
        <f t="shared" si="12"/>
        <v>0</v>
      </c>
      <c r="N56" s="187">
        <f t="shared" si="12"/>
        <v>0</v>
      </c>
      <c r="O56" s="187">
        <f t="shared" si="12"/>
        <v>0</v>
      </c>
      <c r="P56" s="187">
        <f t="shared" si="12"/>
        <v>0</v>
      </c>
      <c r="Q56" s="195">
        <f t="shared" si="3"/>
        <v>16803</v>
      </c>
      <c r="R56" s="164"/>
      <c r="S56" s="138"/>
    </row>
    <row r="57" spans="4:19" s="123" customFormat="1" ht="15.75">
      <c r="D57" s="122"/>
      <c r="E57" s="189" t="s">
        <v>17</v>
      </c>
      <c r="F57" s="190" t="s">
        <v>2</v>
      </c>
      <c r="G57" s="191" t="s">
        <v>20</v>
      </c>
      <c r="H57" s="190" t="s">
        <v>79</v>
      </c>
      <c r="I57" s="192" t="s">
        <v>20</v>
      </c>
      <c r="J57" s="319" t="s">
        <v>81</v>
      </c>
      <c r="K57" s="193">
        <v>16803</v>
      </c>
      <c r="L57" s="194"/>
      <c r="M57" s="194"/>
      <c r="N57" s="194"/>
      <c r="O57" s="194"/>
      <c r="P57" s="194"/>
      <c r="Q57" s="195">
        <f t="shared" si="3"/>
        <v>16803</v>
      </c>
      <c r="R57" s="164">
        <v>11036</v>
      </c>
      <c r="S57" s="139"/>
    </row>
    <row r="58" spans="4:19" s="123" customFormat="1" ht="15.75">
      <c r="D58" s="122"/>
      <c r="E58" s="189" t="s">
        <v>17</v>
      </c>
      <c r="F58" s="190" t="s">
        <v>2</v>
      </c>
      <c r="G58" s="191" t="s">
        <v>20</v>
      </c>
      <c r="H58" s="190" t="s">
        <v>79</v>
      </c>
      <c r="I58" s="192" t="s">
        <v>57</v>
      </c>
      <c r="J58" s="319" t="s">
        <v>82</v>
      </c>
      <c r="K58" s="193"/>
      <c r="L58" s="194"/>
      <c r="M58" s="194"/>
      <c r="N58" s="194"/>
      <c r="O58" s="194"/>
      <c r="P58" s="194"/>
      <c r="Q58" s="195">
        <f t="shared" si="3"/>
        <v>0</v>
      </c>
      <c r="R58" s="164"/>
      <c r="S58" s="139"/>
    </row>
    <row r="59" spans="4:19" s="125" customFormat="1" ht="15.75">
      <c r="D59" s="124"/>
      <c r="E59" s="181" t="s">
        <v>548</v>
      </c>
      <c r="F59" s="182" t="s">
        <v>548</v>
      </c>
      <c r="G59" s="183" t="s">
        <v>549</v>
      </c>
      <c r="H59" s="182" t="s">
        <v>549</v>
      </c>
      <c r="I59" s="184"/>
      <c r="J59" s="203" t="s">
        <v>84</v>
      </c>
      <c r="K59" s="186"/>
      <c r="L59" s="187"/>
      <c r="M59" s="187"/>
      <c r="N59" s="187"/>
      <c r="O59" s="187"/>
      <c r="P59" s="187"/>
      <c r="Q59" s="188">
        <f t="shared" si="3"/>
        <v>0</v>
      </c>
      <c r="R59" s="164"/>
      <c r="S59" s="138"/>
    </row>
    <row r="60" spans="4:19" s="125" customFormat="1" ht="15.75">
      <c r="D60" s="124"/>
      <c r="E60" s="181" t="s">
        <v>17</v>
      </c>
      <c r="F60" s="182" t="s">
        <v>2</v>
      </c>
      <c r="G60" s="183" t="s">
        <v>20</v>
      </c>
      <c r="H60" s="182" t="s">
        <v>85</v>
      </c>
      <c r="I60" s="184"/>
      <c r="J60" s="204" t="s">
        <v>86</v>
      </c>
      <c r="K60" s="186"/>
      <c r="L60" s="187"/>
      <c r="M60" s="187"/>
      <c r="N60" s="187"/>
      <c r="O60" s="187"/>
      <c r="P60" s="187"/>
      <c r="Q60" s="188">
        <f t="shared" si="3"/>
        <v>0</v>
      </c>
      <c r="R60" s="164"/>
      <c r="S60" s="138"/>
    </row>
    <row r="61" spans="4:19" s="125" customFormat="1" ht="15.75">
      <c r="D61" s="124"/>
      <c r="E61" s="181" t="s">
        <v>17</v>
      </c>
      <c r="F61" s="182" t="s">
        <v>2</v>
      </c>
      <c r="G61" s="183" t="s">
        <v>20</v>
      </c>
      <c r="H61" s="182" t="s">
        <v>87</v>
      </c>
      <c r="I61" s="184"/>
      <c r="J61" s="204" t="s">
        <v>88</v>
      </c>
      <c r="K61" s="186"/>
      <c r="L61" s="187"/>
      <c r="M61" s="187"/>
      <c r="N61" s="187"/>
      <c r="O61" s="187"/>
      <c r="P61" s="187"/>
      <c r="Q61" s="188">
        <f t="shared" si="3"/>
        <v>0</v>
      </c>
      <c r="R61" s="164"/>
      <c r="S61" s="138"/>
    </row>
    <row r="62" spans="4:19" s="125" customFormat="1" ht="15.75">
      <c r="D62" s="124"/>
      <c r="E62" s="181" t="s">
        <v>17</v>
      </c>
      <c r="F62" s="182" t="s">
        <v>2</v>
      </c>
      <c r="G62" s="183" t="s">
        <v>20</v>
      </c>
      <c r="H62" s="182" t="s">
        <v>89</v>
      </c>
      <c r="I62" s="184"/>
      <c r="J62" s="196" t="s">
        <v>90</v>
      </c>
      <c r="K62" s="186">
        <f aca="true" t="shared" si="13" ref="K62:P62">SUM(K63:K66)</f>
        <v>6477</v>
      </c>
      <c r="L62" s="187">
        <f t="shared" si="13"/>
        <v>0</v>
      </c>
      <c r="M62" s="187">
        <f t="shared" si="13"/>
        <v>0</v>
      </c>
      <c r="N62" s="187">
        <f t="shared" si="13"/>
        <v>0</v>
      </c>
      <c r="O62" s="187">
        <f t="shared" si="13"/>
        <v>0</v>
      </c>
      <c r="P62" s="187">
        <f t="shared" si="13"/>
        <v>0</v>
      </c>
      <c r="Q62" s="188">
        <f>SUM(Q63:Q66)</f>
        <v>6477</v>
      </c>
      <c r="R62" s="164"/>
      <c r="S62" s="138"/>
    </row>
    <row r="63" spans="4:19" s="123" customFormat="1" ht="15.75">
      <c r="D63" s="122"/>
      <c r="E63" s="189" t="s">
        <v>17</v>
      </c>
      <c r="F63" s="190" t="s">
        <v>2</v>
      </c>
      <c r="G63" s="191" t="s">
        <v>20</v>
      </c>
      <c r="H63" s="190" t="s">
        <v>89</v>
      </c>
      <c r="I63" s="192" t="s">
        <v>20</v>
      </c>
      <c r="J63" s="318" t="s">
        <v>91</v>
      </c>
      <c r="K63" s="193">
        <v>6477</v>
      </c>
      <c r="L63" s="194"/>
      <c r="M63" s="194"/>
      <c r="N63" s="194"/>
      <c r="O63" s="194"/>
      <c r="P63" s="194"/>
      <c r="Q63" s="188">
        <f t="shared" si="3"/>
        <v>6477</v>
      </c>
      <c r="R63" s="164">
        <v>2025</v>
      </c>
      <c r="S63" s="139"/>
    </row>
    <row r="64" spans="4:19" s="123" customFormat="1" ht="15.75">
      <c r="D64" s="122"/>
      <c r="E64" s="189" t="s">
        <v>17</v>
      </c>
      <c r="F64" s="190" t="s">
        <v>2</v>
      </c>
      <c r="G64" s="191" t="s">
        <v>20</v>
      </c>
      <c r="H64" s="190" t="s">
        <v>89</v>
      </c>
      <c r="I64" s="192" t="s">
        <v>23</v>
      </c>
      <c r="J64" s="318" t="s">
        <v>92</v>
      </c>
      <c r="K64" s="193"/>
      <c r="L64" s="194"/>
      <c r="M64" s="194"/>
      <c r="N64" s="194"/>
      <c r="O64" s="194"/>
      <c r="P64" s="194"/>
      <c r="Q64" s="195">
        <f t="shared" si="3"/>
        <v>0</v>
      </c>
      <c r="R64" s="164"/>
      <c r="S64" s="139"/>
    </row>
    <row r="65" spans="4:19" s="123" customFormat="1" ht="15.75">
      <c r="D65" s="122"/>
      <c r="E65" s="189" t="s">
        <v>17</v>
      </c>
      <c r="F65" s="190" t="s">
        <v>2</v>
      </c>
      <c r="G65" s="191" t="s">
        <v>20</v>
      </c>
      <c r="H65" s="190" t="s">
        <v>89</v>
      </c>
      <c r="I65" s="192" t="s">
        <v>26</v>
      </c>
      <c r="J65" s="318" t="s">
        <v>93</v>
      </c>
      <c r="K65" s="193"/>
      <c r="L65" s="194"/>
      <c r="M65" s="194"/>
      <c r="N65" s="194"/>
      <c r="O65" s="194"/>
      <c r="P65" s="194"/>
      <c r="Q65" s="195">
        <f t="shared" si="3"/>
        <v>0</v>
      </c>
      <c r="R65" s="164"/>
      <c r="S65" s="139"/>
    </row>
    <row r="66" spans="4:19" s="123" customFormat="1" ht="15.75">
      <c r="D66" s="122"/>
      <c r="E66" s="189" t="s">
        <v>17</v>
      </c>
      <c r="F66" s="190" t="s">
        <v>2</v>
      </c>
      <c r="G66" s="191" t="s">
        <v>20</v>
      </c>
      <c r="H66" s="190" t="s">
        <v>89</v>
      </c>
      <c r="I66" s="192" t="s">
        <v>30</v>
      </c>
      <c r="J66" s="318" t="s">
        <v>94</v>
      </c>
      <c r="K66" s="193"/>
      <c r="L66" s="194"/>
      <c r="M66" s="194"/>
      <c r="N66" s="194"/>
      <c r="O66" s="194"/>
      <c r="P66" s="194"/>
      <c r="Q66" s="195">
        <f t="shared" si="3"/>
        <v>0</v>
      </c>
      <c r="R66" s="164"/>
      <c r="S66" s="139"/>
    </row>
    <row r="67" spans="4:19" s="125" customFormat="1" ht="15.75">
      <c r="D67" s="124"/>
      <c r="E67" s="181" t="s">
        <v>17</v>
      </c>
      <c r="F67" s="182" t="s">
        <v>2</v>
      </c>
      <c r="G67" s="183" t="s">
        <v>20</v>
      </c>
      <c r="H67" s="182" t="s">
        <v>95</v>
      </c>
      <c r="I67" s="184"/>
      <c r="J67" s="205" t="s">
        <v>96</v>
      </c>
      <c r="K67" s="186"/>
      <c r="L67" s="187"/>
      <c r="M67" s="187"/>
      <c r="N67" s="187"/>
      <c r="O67" s="187"/>
      <c r="P67" s="187"/>
      <c r="Q67" s="188">
        <f t="shared" si="3"/>
        <v>0</v>
      </c>
      <c r="R67" s="164"/>
      <c r="S67" s="138"/>
    </row>
    <row r="68" spans="4:19" s="125" customFormat="1" ht="15.75">
      <c r="D68" s="124"/>
      <c r="E68" s="181" t="s">
        <v>17</v>
      </c>
      <c r="F68" s="182" t="s">
        <v>2</v>
      </c>
      <c r="G68" s="183" t="s">
        <v>20</v>
      </c>
      <c r="H68" s="182" t="s">
        <v>97</v>
      </c>
      <c r="I68" s="184"/>
      <c r="J68" s="205" t="s">
        <v>98</v>
      </c>
      <c r="K68" s="186"/>
      <c r="L68" s="187"/>
      <c r="M68" s="187"/>
      <c r="N68" s="187"/>
      <c r="O68" s="187"/>
      <c r="P68" s="187"/>
      <c r="Q68" s="188">
        <f t="shared" si="3"/>
        <v>0</v>
      </c>
      <c r="R68" s="164"/>
      <c r="S68" s="138"/>
    </row>
    <row r="69" spans="4:19" s="125" customFormat="1" ht="15.75">
      <c r="D69" s="124"/>
      <c r="E69" s="181" t="s">
        <v>17</v>
      </c>
      <c r="F69" s="182" t="s">
        <v>2</v>
      </c>
      <c r="G69" s="183" t="s">
        <v>20</v>
      </c>
      <c r="H69" s="182" t="s">
        <v>99</v>
      </c>
      <c r="I69" s="184"/>
      <c r="J69" s="196" t="s">
        <v>100</v>
      </c>
      <c r="K69" s="186">
        <v>40002</v>
      </c>
      <c r="L69" s="187"/>
      <c r="M69" s="187"/>
      <c r="N69" s="187"/>
      <c r="O69" s="187"/>
      <c r="P69" s="187"/>
      <c r="Q69" s="188">
        <f t="shared" si="3"/>
        <v>40002</v>
      </c>
      <c r="R69" s="164"/>
      <c r="S69" s="138"/>
    </row>
    <row r="70" spans="4:19" s="125" customFormat="1" ht="15.75">
      <c r="D70" s="124"/>
      <c r="E70" s="181" t="s">
        <v>17</v>
      </c>
      <c r="F70" s="182" t="s">
        <v>2</v>
      </c>
      <c r="G70" s="183" t="s">
        <v>20</v>
      </c>
      <c r="H70" s="182" t="s">
        <v>101</v>
      </c>
      <c r="I70" s="184"/>
      <c r="J70" s="196" t="s">
        <v>102</v>
      </c>
      <c r="K70" s="186"/>
      <c r="L70" s="187"/>
      <c r="M70" s="187"/>
      <c r="N70" s="187"/>
      <c r="O70" s="187"/>
      <c r="P70" s="187"/>
      <c r="Q70" s="188">
        <f t="shared" si="3"/>
        <v>0</v>
      </c>
      <c r="R70" s="164"/>
      <c r="S70" s="138"/>
    </row>
    <row r="71" spans="4:19" s="125" customFormat="1" ht="15.75">
      <c r="D71" s="124"/>
      <c r="E71" s="181" t="s">
        <v>17</v>
      </c>
      <c r="F71" s="182" t="s">
        <v>2</v>
      </c>
      <c r="G71" s="183" t="s">
        <v>20</v>
      </c>
      <c r="H71" s="182" t="s">
        <v>103</v>
      </c>
      <c r="I71" s="184"/>
      <c r="J71" s="196" t="s">
        <v>104</v>
      </c>
      <c r="K71" s="186"/>
      <c r="L71" s="187"/>
      <c r="M71" s="187"/>
      <c r="N71" s="187"/>
      <c r="O71" s="187"/>
      <c r="P71" s="187"/>
      <c r="Q71" s="188">
        <f t="shared" si="3"/>
        <v>0</v>
      </c>
      <c r="R71" s="164"/>
      <c r="S71" s="138"/>
    </row>
    <row r="72" spans="4:19" s="125" customFormat="1" ht="15.75">
      <c r="D72" s="124"/>
      <c r="E72" s="181" t="s">
        <v>17</v>
      </c>
      <c r="F72" s="182" t="s">
        <v>2</v>
      </c>
      <c r="G72" s="183" t="s">
        <v>20</v>
      </c>
      <c r="H72" s="182" t="s">
        <v>105</v>
      </c>
      <c r="I72" s="184"/>
      <c r="J72" s="196" t="s">
        <v>106</v>
      </c>
      <c r="K72" s="186">
        <f aca="true" t="shared" si="14" ref="K72:P72">SUM(K73:K74)</f>
        <v>0</v>
      </c>
      <c r="L72" s="187">
        <f t="shared" si="14"/>
        <v>0</v>
      </c>
      <c r="M72" s="187">
        <f t="shared" si="14"/>
        <v>0</v>
      </c>
      <c r="N72" s="187">
        <f t="shared" si="14"/>
        <v>0</v>
      </c>
      <c r="O72" s="187">
        <f t="shared" si="14"/>
        <v>0</v>
      </c>
      <c r="P72" s="187">
        <f t="shared" si="14"/>
        <v>0</v>
      </c>
      <c r="Q72" s="188">
        <f>SUM(Q73:Q74)</f>
        <v>0</v>
      </c>
      <c r="R72" s="164"/>
      <c r="S72" s="138"/>
    </row>
    <row r="73" spans="4:19" s="123" customFormat="1" ht="15.75">
      <c r="D73" s="122"/>
      <c r="E73" s="189" t="s">
        <v>17</v>
      </c>
      <c r="F73" s="190" t="s">
        <v>2</v>
      </c>
      <c r="G73" s="191" t="s">
        <v>20</v>
      </c>
      <c r="H73" s="190" t="s">
        <v>105</v>
      </c>
      <c r="I73" s="192" t="s">
        <v>20</v>
      </c>
      <c r="J73" s="274" t="s">
        <v>556</v>
      </c>
      <c r="K73" s="193"/>
      <c r="L73" s="194"/>
      <c r="M73" s="194"/>
      <c r="N73" s="194"/>
      <c r="O73" s="194"/>
      <c r="P73" s="194"/>
      <c r="Q73" s="195">
        <f t="shared" si="3"/>
        <v>0</v>
      </c>
      <c r="R73" s="164"/>
      <c r="S73" s="139"/>
    </row>
    <row r="74" spans="4:19" s="123" customFormat="1" ht="15.75">
      <c r="D74" s="122"/>
      <c r="E74" s="189" t="s">
        <v>17</v>
      </c>
      <c r="F74" s="190" t="s">
        <v>2</v>
      </c>
      <c r="G74" s="191" t="s">
        <v>20</v>
      </c>
      <c r="H74" s="190" t="s">
        <v>105</v>
      </c>
      <c r="I74" s="192" t="s">
        <v>23</v>
      </c>
      <c r="J74" s="274" t="s">
        <v>557</v>
      </c>
      <c r="K74" s="193"/>
      <c r="L74" s="194"/>
      <c r="M74" s="194"/>
      <c r="N74" s="194"/>
      <c r="O74" s="194"/>
      <c r="P74" s="194"/>
      <c r="Q74" s="195">
        <f t="shared" si="3"/>
        <v>0</v>
      </c>
      <c r="R74" s="164"/>
      <c r="S74" s="139"/>
    </row>
    <row r="75" spans="4:19" s="125" customFormat="1" ht="15.75">
      <c r="D75" s="124"/>
      <c r="E75" s="181" t="s">
        <v>17</v>
      </c>
      <c r="F75" s="182" t="s">
        <v>2</v>
      </c>
      <c r="G75" s="183" t="s">
        <v>20</v>
      </c>
      <c r="H75" s="182" t="s">
        <v>107</v>
      </c>
      <c r="I75" s="184"/>
      <c r="J75" s="196" t="s">
        <v>108</v>
      </c>
      <c r="K75" s="186"/>
      <c r="L75" s="187"/>
      <c r="M75" s="187"/>
      <c r="N75" s="187"/>
      <c r="O75" s="187"/>
      <c r="P75" s="187"/>
      <c r="Q75" s="188">
        <f aca="true" t="shared" si="15" ref="Q75:Q128">SUM(K75:P75)</f>
        <v>0</v>
      </c>
      <c r="R75" s="164"/>
      <c r="S75" s="138"/>
    </row>
    <row r="76" spans="4:19" s="125" customFormat="1" ht="15.75">
      <c r="D76" s="124"/>
      <c r="E76" s="181" t="s">
        <v>17</v>
      </c>
      <c r="F76" s="182" t="s">
        <v>2</v>
      </c>
      <c r="G76" s="183" t="s">
        <v>20</v>
      </c>
      <c r="H76" s="182" t="s">
        <v>109</v>
      </c>
      <c r="I76" s="184"/>
      <c r="J76" s="196" t="s">
        <v>110</v>
      </c>
      <c r="K76" s="186"/>
      <c r="L76" s="187"/>
      <c r="M76" s="187"/>
      <c r="N76" s="187"/>
      <c r="O76" s="187"/>
      <c r="P76" s="187"/>
      <c r="Q76" s="188">
        <f t="shared" si="15"/>
        <v>0</v>
      </c>
      <c r="R76" s="164"/>
      <c r="S76" s="138"/>
    </row>
    <row r="77" spans="5:19" ht="15.75">
      <c r="E77" s="206" t="s">
        <v>17</v>
      </c>
      <c r="F77" s="207" t="s">
        <v>2</v>
      </c>
      <c r="G77" s="208" t="s">
        <v>20</v>
      </c>
      <c r="H77" s="207" t="s">
        <v>111</v>
      </c>
      <c r="I77" s="209"/>
      <c r="J77" s="320" t="s">
        <v>112</v>
      </c>
      <c r="K77" s="210">
        <f aca="true" t="shared" si="16" ref="K77:P77">SUM(K78:K81)</f>
        <v>0</v>
      </c>
      <c r="L77" s="211">
        <f t="shared" si="16"/>
        <v>0</v>
      </c>
      <c r="M77" s="211">
        <f t="shared" si="16"/>
        <v>0</v>
      </c>
      <c r="N77" s="211">
        <f t="shared" si="16"/>
        <v>0</v>
      </c>
      <c r="O77" s="211">
        <f t="shared" si="16"/>
        <v>0</v>
      </c>
      <c r="P77" s="211">
        <f t="shared" si="16"/>
        <v>0</v>
      </c>
      <c r="Q77" s="212">
        <f t="shared" si="15"/>
        <v>0</v>
      </c>
      <c r="R77" s="164"/>
      <c r="S77" s="140"/>
    </row>
    <row r="78" spans="4:19" s="123" customFormat="1" ht="15.75">
      <c r="D78" s="122"/>
      <c r="E78" s="197" t="s">
        <v>17</v>
      </c>
      <c r="F78" s="198" t="s">
        <v>2</v>
      </c>
      <c r="G78" s="199" t="s">
        <v>20</v>
      </c>
      <c r="H78" s="198" t="s">
        <v>111</v>
      </c>
      <c r="I78" s="200" t="s">
        <v>20</v>
      </c>
      <c r="J78" s="318" t="s">
        <v>558</v>
      </c>
      <c r="K78" s="193"/>
      <c r="L78" s="194"/>
      <c r="M78" s="194"/>
      <c r="N78" s="194"/>
      <c r="O78" s="194"/>
      <c r="P78" s="194"/>
      <c r="Q78" s="195">
        <f t="shared" si="15"/>
        <v>0</v>
      </c>
      <c r="R78" s="164"/>
      <c r="S78" s="139"/>
    </row>
    <row r="79" spans="4:19" s="123" customFormat="1" ht="15.75">
      <c r="D79" s="122"/>
      <c r="E79" s="197" t="s">
        <v>17</v>
      </c>
      <c r="F79" s="198" t="s">
        <v>2</v>
      </c>
      <c r="G79" s="199" t="s">
        <v>20</v>
      </c>
      <c r="H79" s="198" t="s">
        <v>111</v>
      </c>
      <c r="I79" s="200" t="s">
        <v>23</v>
      </c>
      <c r="J79" s="318" t="s">
        <v>559</v>
      </c>
      <c r="K79" s="193"/>
      <c r="L79" s="194"/>
      <c r="M79" s="194"/>
      <c r="N79" s="194"/>
      <c r="O79" s="194"/>
      <c r="P79" s="194"/>
      <c r="Q79" s="195">
        <f t="shared" si="15"/>
        <v>0</v>
      </c>
      <c r="R79" s="164"/>
      <c r="S79" s="139"/>
    </row>
    <row r="80" spans="4:19" s="123" customFormat="1" ht="15.75">
      <c r="D80" s="122"/>
      <c r="E80" s="197" t="s">
        <v>17</v>
      </c>
      <c r="F80" s="198" t="s">
        <v>2</v>
      </c>
      <c r="G80" s="199" t="s">
        <v>20</v>
      </c>
      <c r="H80" s="198" t="s">
        <v>111</v>
      </c>
      <c r="I80" s="200" t="s">
        <v>26</v>
      </c>
      <c r="J80" s="318" t="s">
        <v>113</v>
      </c>
      <c r="K80" s="193"/>
      <c r="L80" s="194"/>
      <c r="M80" s="194"/>
      <c r="N80" s="194"/>
      <c r="O80" s="194"/>
      <c r="P80" s="194"/>
      <c r="Q80" s="195">
        <f t="shared" si="15"/>
        <v>0</v>
      </c>
      <c r="R80" s="164"/>
      <c r="S80" s="139"/>
    </row>
    <row r="81" spans="4:19" s="123" customFormat="1" ht="15.75">
      <c r="D81" s="122"/>
      <c r="E81" s="197" t="s">
        <v>17</v>
      </c>
      <c r="F81" s="198" t="s">
        <v>2</v>
      </c>
      <c r="G81" s="199" t="s">
        <v>20</v>
      </c>
      <c r="H81" s="198" t="s">
        <v>111</v>
      </c>
      <c r="I81" s="200" t="s">
        <v>30</v>
      </c>
      <c r="J81" s="318" t="s">
        <v>114</v>
      </c>
      <c r="K81" s="193"/>
      <c r="L81" s="194"/>
      <c r="M81" s="194"/>
      <c r="N81" s="194"/>
      <c r="O81" s="194"/>
      <c r="P81" s="194"/>
      <c r="Q81" s="195">
        <f t="shared" si="15"/>
        <v>0</v>
      </c>
      <c r="R81" s="164"/>
      <c r="S81" s="139"/>
    </row>
    <row r="82" spans="5:19" ht="15.75">
      <c r="E82" s="181" t="s">
        <v>17</v>
      </c>
      <c r="F82" s="182" t="s">
        <v>2</v>
      </c>
      <c r="G82" s="183" t="s">
        <v>20</v>
      </c>
      <c r="H82" s="182" t="s">
        <v>115</v>
      </c>
      <c r="I82" s="192"/>
      <c r="J82" s="205" t="s">
        <v>116</v>
      </c>
      <c r="K82" s="210"/>
      <c r="L82" s="211"/>
      <c r="M82" s="211"/>
      <c r="N82" s="211"/>
      <c r="O82" s="211"/>
      <c r="P82" s="211"/>
      <c r="Q82" s="212">
        <f t="shared" si="15"/>
        <v>0</v>
      </c>
      <c r="R82" s="164"/>
      <c r="S82" s="140"/>
    </row>
    <row r="83" spans="5:19" ht="15.75">
      <c r="E83" s="181" t="s">
        <v>17</v>
      </c>
      <c r="F83" s="182" t="s">
        <v>2</v>
      </c>
      <c r="G83" s="183" t="s">
        <v>20</v>
      </c>
      <c r="H83" s="182" t="s">
        <v>117</v>
      </c>
      <c r="I83" s="192"/>
      <c r="J83" s="205" t="s">
        <v>118</v>
      </c>
      <c r="K83" s="210"/>
      <c r="L83" s="211"/>
      <c r="M83" s="211"/>
      <c r="N83" s="211"/>
      <c r="O83" s="211"/>
      <c r="P83" s="211"/>
      <c r="Q83" s="212">
        <f t="shared" si="15"/>
        <v>0</v>
      </c>
      <c r="R83" s="164"/>
      <c r="S83" s="140"/>
    </row>
    <row r="84" spans="5:19" ht="15.75">
      <c r="E84" s="181" t="s">
        <v>17</v>
      </c>
      <c r="F84" s="182" t="s">
        <v>2</v>
      </c>
      <c r="G84" s="183" t="s">
        <v>20</v>
      </c>
      <c r="H84" s="182" t="s">
        <v>119</v>
      </c>
      <c r="I84" s="192"/>
      <c r="J84" s="196" t="s">
        <v>120</v>
      </c>
      <c r="K84" s="210">
        <f aca="true" t="shared" si="17" ref="K84:P84">SUM(K85:K86)</f>
        <v>0</v>
      </c>
      <c r="L84" s="211">
        <f t="shared" si="17"/>
        <v>0</v>
      </c>
      <c r="M84" s="211">
        <f t="shared" si="17"/>
        <v>0</v>
      </c>
      <c r="N84" s="211">
        <f t="shared" si="17"/>
        <v>0</v>
      </c>
      <c r="O84" s="211">
        <f t="shared" si="17"/>
        <v>0</v>
      </c>
      <c r="P84" s="211">
        <f t="shared" si="17"/>
        <v>0</v>
      </c>
      <c r="Q84" s="212">
        <f t="shared" si="15"/>
        <v>0</v>
      </c>
      <c r="R84" s="164"/>
      <c r="S84" s="140"/>
    </row>
    <row r="85" spans="4:19" s="123" customFormat="1" ht="15.75">
      <c r="D85" s="122"/>
      <c r="E85" s="213" t="s">
        <v>17</v>
      </c>
      <c r="F85" s="202" t="s">
        <v>2</v>
      </c>
      <c r="G85" s="214" t="s">
        <v>20</v>
      </c>
      <c r="H85" s="202" t="s">
        <v>119</v>
      </c>
      <c r="I85" s="215" t="s">
        <v>20</v>
      </c>
      <c r="J85" s="270" t="s">
        <v>121</v>
      </c>
      <c r="K85" s="193"/>
      <c r="L85" s="194"/>
      <c r="M85" s="194"/>
      <c r="N85" s="194"/>
      <c r="O85" s="194"/>
      <c r="P85" s="194"/>
      <c r="Q85" s="195">
        <f t="shared" si="15"/>
        <v>0</v>
      </c>
      <c r="R85" s="164"/>
      <c r="S85" s="139"/>
    </row>
    <row r="86" spans="4:19" s="123" customFormat="1" ht="15.75">
      <c r="D86" s="122"/>
      <c r="E86" s="213" t="s">
        <v>17</v>
      </c>
      <c r="F86" s="202" t="s">
        <v>2</v>
      </c>
      <c r="G86" s="214" t="s">
        <v>20</v>
      </c>
      <c r="H86" s="202" t="s">
        <v>119</v>
      </c>
      <c r="I86" s="215" t="s">
        <v>23</v>
      </c>
      <c r="J86" s="270" t="s">
        <v>122</v>
      </c>
      <c r="K86" s="193"/>
      <c r="L86" s="194"/>
      <c r="M86" s="194"/>
      <c r="N86" s="194"/>
      <c r="O86" s="194"/>
      <c r="P86" s="194"/>
      <c r="Q86" s="195">
        <f t="shared" si="15"/>
        <v>0</v>
      </c>
      <c r="R86" s="164"/>
      <c r="S86" s="139"/>
    </row>
    <row r="87" spans="5:19" ht="15.75">
      <c r="E87" s="181" t="s">
        <v>17</v>
      </c>
      <c r="F87" s="182" t="s">
        <v>2</v>
      </c>
      <c r="G87" s="183" t="s">
        <v>20</v>
      </c>
      <c r="H87" s="182" t="s">
        <v>123</v>
      </c>
      <c r="I87" s="216"/>
      <c r="J87" s="204" t="s">
        <v>124</v>
      </c>
      <c r="K87" s="210"/>
      <c r="L87" s="211"/>
      <c r="M87" s="211"/>
      <c r="N87" s="211"/>
      <c r="O87" s="211"/>
      <c r="P87" s="211"/>
      <c r="Q87" s="212">
        <f t="shared" si="15"/>
        <v>0</v>
      </c>
      <c r="R87" s="164"/>
      <c r="S87" s="140"/>
    </row>
    <row r="88" spans="5:19" ht="15.75">
      <c r="E88" s="181" t="s">
        <v>17</v>
      </c>
      <c r="F88" s="182" t="s">
        <v>2</v>
      </c>
      <c r="G88" s="183" t="s">
        <v>20</v>
      </c>
      <c r="H88" s="182" t="s">
        <v>125</v>
      </c>
      <c r="I88" s="216"/>
      <c r="J88" s="204" t="s">
        <v>126</v>
      </c>
      <c r="K88" s="210"/>
      <c r="L88" s="211"/>
      <c r="M88" s="211"/>
      <c r="N88" s="211"/>
      <c r="O88" s="211"/>
      <c r="P88" s="211"/>
      <c r="Q88" s="212">
        <f t="shared" si="15"/>
        <v>0</v>
      </c>
      <c r="R88" s="164"/>
      <c r="S88" s="140"/>
    </row>
    <row r="89" spans="5:19" ht="15.75">
      <c r="E89" s="181" t="s">
        <v>17</v>
      </c>
      <c r="F89" s="182" t="s">
        <v>2</v>
      </c>
      <c r="G89" s="183" t="s">
        <v>20</v>
      </c>
      <c r="H89" s="182" t="s">
        <v>127</v>
      </c>
      <c r="I89" s="184"/>
      <c r="J89" s="196" t="s">
        <v>128</v>
      </c>
      <c r="K89" s="210"/>
      <c r="L89" s="211"/>
      <c r="M89" s="211"/>
      <c r="N89" s="211"/>
      <c r="O89" s="211"/>
      <c r="P89" s="211"/>
      <c r="Q89" s="212">
        <f t="shared" si="15"/>
        <v>0</v>
      </c>
      <c r="R89" s="164"/>
      <c r="S89" s="140"/>
    </row>
    <row r="90" spans="5:19" ht="15.75">
      <c r="E90" s="181" t="s">
        <v>17</v>
      </c>
      <c r="F90" s="182" t="s">
        <v>2</v>
      </c>
      <c r="G90" s="183" t="s">
        <v>20</v>
      </c>
      <c r="H90" s="182" t="s">
        <v>129</v>
      </c>
      <c r="I90" s="184"/>
      <c r="J90" s="196" t="s">
        <v>130</v>
      </c>
      <c r="K90" s="210"/>
      <c r="L90" s="211"/>
      <c r="M90" s="211"/>
      <c r="N90" s="211"/>
      <c r="O90" s="211"/>
      <c r="P90" s="211"/>
      <c r="Q90" s="212">
        <f t="shared" si="15"/>
        <v>0</v>
      </c>
      <c r="R90" s="164"/>
      <c r="S90" s="140"/>
    </row>
    <row r="91" spans="5:19" ht="15.75">
      <c r="E91" s="181" t="s">
        <v>17</v>
      </c>
      <c r="F91" s="182" t="s">
        <v>2</v>
      </c>
      <c r="G91" s="183" t="s">
        <v>20</v>
      </c>
      <c r="H91" s="182" t="s">
        <v>131</v>
      </c>
      <c r="I91" s="184"/>
      <c r="J91" s="196" t="s">
        <v>132</v>
      </c>
      <c r="K91" s="210"/>
      <c r="L91" s="211"/>
      <c r="M91" s="211"/>
      <c r="N91" s="211"/>
      <c r="O91" s="211"/>
      <c r="P91" s="211"/>
      <c r="Q91" s="212">
        <f t="shared" si="15"/>
        <v>0</v>
      </c>
      <c r="R91" s="164"/>
      <c r="S91" s="140"/>
    </row>
    <row r="92" spans="5:19" ht="15.75">
      <c r="E92" s="181" t="s">
        <v>17</v>
      </c>
      <c r="F92" s="182" t="s">
        <v>2</v>
      </c>
      <c r="G92" s="183" t="s">
        <v>20</v>
      </c>
      <c r="H92" s="182" t="s">
        <v>133</v>
      </c>
      <c r="I92" s="184"/>
      <c r="J92" s="196" t="s">
        <v>134</v>
      </c>
      <c r="K92" s="210"/>
      <c r="L92" s="211"/>
      <c r="M92" s="211"/>
      <c r="N92" s="211"/>
      <c r="O92" s="211"/>
      <c r="P92" s="211"/>
      <c r="Q92" s="212">
        <f t="shared" si="15"/>
        <v>0</v>
      </c>
      <c r="R92" s="164"/>
      <c r="S92" s="140"/>
    </row>
    <row r="93" spans="5:19" ht="15.75">
      <c r="E93" s="181" t="s">
        <v>17</v>
      </c>
      <c r="F93" s="182" t="s">
        <v>2</v>
      </c>
      <c r="G93" s="183" t="s">
        <v>20</v>
      </c>
      <c r="H93" s="182" t="s">
        <v>135</v>
      </c>
      <c r="I93" s="184"/>
      <c r="J93" s="196" t="s">
        <v>136</v>
      </c>
      <c r="K93" s="210"/>
      <c r="L93" s="211"/>
      <c r="M93" s="211"/>
      <c r="N93" s="211"/>
      <c r="O93" s="211"/>
      <c r="P93" s="211"/>
      <c r="Q93" s="212">
        <f t="shared" si="15"/>
        <v>0</v>
      </c>
      <c r="R93" s="164"/>
      <c r="S93" s="140"/>
    </row>
    <row r="94" spans="5:19" ht="15.75">
      <c r="E94" s="181" t="s">
        <v>17</v>
      </c>
      <c r="F94" s="182" t="s">
        <v>2</v>
      </c>
      <c r="G94" s="183" t="s">
        <v>20</v>
      </c>
      <c r="H94" s="182" t="s">
        <v>137</v>
      </c>
      <c r="I94" s="184"/>
      <c r="J94" s="196" t="s">
        <v>138</v>
      </c>
      <c r="K94" s="210"/>
      <c r="L94" s="211"/>
      <c r="M94" s="211"/>
      <c r="N94" s="211"/>
      <c r="O94" s="211"/>
      <c r="P94" s="211"/>
      <c r="Q94" s="212">
        <f t="shared" si="15"/>
        <v>0</v>
      </c>
      <c r="R94" s="164"/>
      <c r="S94" s="140"/>
    </row>
    <row r="95" spans="5:19" ht="15.75">
      <c r="E95" s="181" t="s">
        <v>17</v>
      </c>
      <c r="F95" s="182" t="s">
        <v>2</v>
      </c>
      <c r="G95" s="183" t="s">
        <v>20</v>
      </c>
      <c r="H95" s="182" t="s">
        <v>139</v>
      </c>
      <c r="I95" s="184"/>
      <c r="J95" s="196" t="s">
        <v>140</v>
      </c>
      <c r="K95" s="210"/>
      <c r="L95" s="211"/>
      <c r="M95" s="211"/>
      <c r="N95" s="211"/>
      <c r="O95" s="211"/>
      <c r="P95" s="211"/>
      <c r="Q95" s="212">
        <f t="shared" si="15"/>
        <v>0</v>
      </c>
      <c r="R95" s="164"/>
      <c r="S95" s="140"/>
    </row>
    <row r="96" spans="5:19" ht="15.75">
      <c r="E96" s="181" t="s">
        <v>17</v>
      </c>
      <c r="F96" s="182" t="s">
        <v>2</v>
      </c>
      <c r="G96" s="183" t="s">
        <v>20</v>
      </c>
      <c r="H96" s="182" t="s">
        <v>141</v>
      </c>
      <c r="I96" s="184"/>
      <c r="J96" s="196" t="s">
        <v>142</v>
      </c>
      <c r="K96" s="210"/>
      <c r="L96" s="211"/>
      <c r="M96" s="211"/>
      <c r="N96" s="211"/>
      <c r="O96" s="211"/>
      <c r="P96" s="211"/>
      <c r="Q96" s="212">
        <f t="shared" si="15"/>
        <v>0</v>
      </c>
      <c r="R96" s="164"/>
      <c r="S96" s="140"/>
    </row>
    <row r="97" spans="5:19" ht="15.75">
      <c r="E97" s="181" t="s">
        <v>17</v>
      </c>
      <c r="F97" s="182" t="s">
        <v>2</v>
      </c>
      <c r="G97" s="183" t="s">
        <v>20</v>
      </c>
      <c r="H97" s="182" t="s">
        <v>143</v>
      </c>
      <c r="I97" s="184"/>
      <c r="J97" s="196" t="s">
        <v>144</v>
      </c>
      <c r="K97" s="210"/>
      <c r="L97" s="211"/>
      <c r="M97" s="211"/>
      <c r="N97" s="211"/>
      <c r="O97" s="211"/>
      <c r="P97" s="211"/>
      <c r="Q97" s="212">
        <f t="shared" si="15"/>
        <v>0</v>
      </c>
      <c r="R97" s="164"/>
      <c r="S97" s="140"/>
    </row>
    <row r="98" spans="4:19" s="125" customFormat="1" ht="15.75">
      <c r="D98" s="124"/>
      <c r="E98" s="181" t="s">
        <v>17</v>
      </c>
      <c r="F98" s="182" t="s">
        <v>2</v>
      </c>
      <c r="G98" s="183" t="s">
        <v>20</v>
      </c>
      <c r="H98" s="182" t="s">
        <v>145</v>
      </c>
      <c r="I98" s="184"/>
      <c r="J98" s="196" t="s">
        <v>146</v>
      </c>
      <c r="K98" s="186">
        <v>19750</v>
      </c>
      <c r="L98" s="187"/>
      <c r="M98" s="187"/>
      <c r="N98" s="187"/>
      <c r="O98" s="187"/>
      <c r="P98" s="187"/>
      <c r="Q98" s="212">
        <f t="shared" si="15"/>
        <v>19750</v>
      </c>
      <c r="R98" s="164">
        <v>13053</v>
      </c>
      <c r="S98" s="138"/>
    </row>
    <row r="99" spans="5:19" ht="15.75">
      <c r="E99" s="206" t="s">
        <v>17</v>
      </c>
      <c r="F99" s="207" t="s">
        <v>2</v>
      </c>
      <c r="G99" s="208" t="s">
        <v>20</v>
      </c>
      <c r="H99" s="207" t="s">
        <v>147</v>
      </c>
      <c r="I99" s="209"/>
      <c r="J99" s="320" t="s">
        <v>148</v>
      </c>
      <c r="K99" s="210">
        <f aca="true" t="shared" si="18" ref="K99:P99">SUM(K100)</f>
        <v>0</v>
      </c>
      <c r="L99" s="211">
        <f t="shared" si="18"/>
        <v>0</v>
      </c>
      <c r="M99" s="211">
        <f t="shared" si="18"/>
        <v>0</v>
      </c>
      <c r="N99" s="211">
        <f t="shared" si="18"/>
        <v>0</v>
      </c>
      <c r="O99" s="211">
        <f t="shared" si="18"/>
        <v>0</v>
      </c>
      <c r="P99" s="211">
        <f t="shared" si="18"/>
        <v>0</v>
      </c>
      <c r="Q99" s="212">
        <f t="shared" si="15"/>
        <v>0</v>
      </c>
      <c r="R99" s="164"/>
      <c r="S99" s="140"/>
    </row>
    <row r="100" spans="4:19" s="123" customFormat="1" ht="15.75">
      <c r="D100" s="122"/>
      <c r="E100" s="189" t="s">
        <v>17</v>
      </c>
      <c r="F100" s="190" t="s">
        <v>2</v>
      </c>
      <c r="G100" s="191" t="s">
        <v>20</v>
      </c>
      <c r="H100" s="190" t="s">
        <v>147</v>
      </c>
      <c r="I100" s="191" t="s">
        <v>20</v>
      </c>
      <c r="J100" s="270" t="s">
        <v>149</v>
      </c>
      <c r="K100" s="193"/>
      <c r="L100" s="194"/>
      <c r="M100" s="194"/>
      <c r="N100" s="194"/>
      <c r="O100" s="194"/>
      <c r="P100" s="194"/>
      <c r="Q100" s="195">
        <f t="shared" si="15"/>
        <v>0</v>
      </c>
      <c r="R100" s="164"/>
      <c r="S100" s="139"/>
    </row>
    <row r="101" spans="5:19" ht="15.75">
      <c r="E101" s="181" t="s">
        <v>17</v>
      </c>
      <c r="F101" s="182" t="s">
        <v>2</v>
      </c>
      <c r="G101" s="183" t="s">
        <v>20</v>
      </c>
      <c r="H101" s="182" t="s">
        <v>57</v>
      </c>
      <c r="I101" s="215"/>
      <c r="J101" s="196" t="s">
        <v>150</v>
      </c>
      <c r="K101" s="210"/>
      <c r="L101" s="211"/>
      <c r="M101" s="211"/>
      <c r="N101" s="211"/>
      <c r="O101" s="211"/>
      <c r="P101" s="211"/>
      <c r="Q101" s="212">
        <f t="shared" si="15"/>
        <v>0</v>
      </c>
      <c r="R101" s="164"/>
      <c r="S101" s="140"/>
    </row>
    <row r="102" spans="5:19" ht="47.25">
      <c r="E102" s="189"/>
      <c r="F102" s="190"/>
      <c r="G102" s="191"/>
      <c r="H102" s="190"/>
      <c r="I102" s="215"/>
      <c r="J102" s="217" t="s">
        <v>151</v>
      </c>
      <c r="K102" s="210"/>
      <c r="L102" s="211"/>
      <c r="M102" s="211"/>
      <c r="N102" s="211"/>
      <c r="O102" s="211"/>
      <c r="P102" s="211"/>
      <c r="Q102" s="212">
        <f t="shared" si="15"/>
        <v>0</v>
      </c>
      <c r="R102" s="164"/>
      <c r="S102" s="140"/>
    </row>
    <row r="103" spans="4:19" s="127" customFormat="1" ht="12" customHeight="1">
      <c r="D103" s="126"/>
      <c r="E103" s="174" t="s">
        <v>17</v>
      </c>
      <c r="F103" s="175" t="s">
        <v>2</v>
      </c>
      <c r="G103" s="176" t="s">
        <v>23</v>
      </c>
      <c r="H103" s="175"/>
      <c r="I103" s="177"/>
      <c r="J103" s="317" t="s">
        <v>152</v>
      </c>
      <c r="K103" s="178">
        <f aca="true" t="shared" si="19" ref="K103:P103">SUM(K104:K106)</f>
        <v>14331</v>
      </c>
      <c r="L103" s="179">
        <f t="shared" si="19"/>
        <v>0</v>
      </c>
      <c r="M103" s="179">
        <f t="shared" si="19"/>
        <v>0</v>
      </c>
      <c r="N103" s="179">
        <f t="shared" si="19"/>
        <v>0</v>
      </c>
      <c r="O103" s="179">
        <f t="shared" si="19"/>
        <v>0</v>
      </c>
      <c r="P103" s="179">
        <f t="shared" si="19"/>
        <v>0</v>
      </c>
      <c r="Q103" s="180">
        <f>Q104+Q105+Q106</f>
        <v>14331</v>
      </c>
      <c r="R103" s="173"/>
      <c r="S103" s="137"/>
    </row>
    <row r="104" spans="4:19" s="125" customFormat="1" ht="15.75">
      <c r="D104" s="124"/>
      <c r="E104" s="181" t="s">
        <v>17</v>
      </c>
      <c r="F104" s="182" t="s">
        <v>2</v>
      </c>
      <c r="G104" s="183" t="s">
        <v>23</v>
      </c>
      <c r="H104" s="182" t="s">
        <v>20</v>
      </c>
      <c r="I104" s="184"/>
      <c r="J104" s="196" t="s">
        <v>153</v>
      </c>
      <c r="K104" s="186">
        <v>5153</v>
      </c>
      <c r="L104" s="187"/>
      <c r="M104" s="187"/>
      <c r="N104" s="187"/>
      <c r="O104" s="187"/>
      <c r="P104" s="187"/>
      <c r="Q104" s="195">
        <f t="shared" si="15"/>
        <v>5153</v>
      </c>
      <c r="R104" s="218">
        <v>6730</v>
      </c>
      <c r="S104" s="144" t="s">
        <v>530</v>
      </c>
    </row>
    <row r="105" spans="4:19" s="125" customFormat="1" ht="15.75">
      <c r="D105" s="124"/>
      <c r="E105" s="181" t="s">
        <v>17</v>
      </c>
      <c r="F105" s="182" t="s">
        <v>2</v>
      </c>
      <c r="G105" s="183" t="s">
        <v>23</v>
      </c>
      <c r="H105" s="182" t="s">
        <v>23</v>
      </c>
      <c r="I105" s="184"/>
      <c r="J105" s="196" t="s">
        <v>154</v>
      </c>
      <c r="K105" s="186">
        <v>9178</v>
      </c>
      <c r="L105" s="187"/>
      <c r="M105" s="187"/>
      <c r="N105" s="187"/>
      <c r="O105" s="187"/>
      <c r="P105" s="187"/>
      <c r="Q105" s="195">
        <f t="shared" si="15"/>
        <v>9178</v>
      </c>
      <c r="R105" s="218">
        <v>2641</v>
      </c>
      <c r="S105" s="142"/>
    </row>
    <row r="106" spans="4:19" s="125" customFormat="1" ht="15.75">
      <c r="D106" s="124"/>
      <c r="E106" s="181" t="s">
        <v>17</v>
      </c>
      <c r="F106" s="182" t="s">
        <v>2</v>
      </c>
      <c r="G106" s="183" t="s">
        <v>23</v>
      </c>
      <c r="H106" s="182" t="s">
        <v>26</v>
      </c>
      <c r="I106" s="184"/>
      <c r="J106" s="196" t="s">
        <v>155</v>
      </c>
      <c r="K106" s="186"/>
      <c r="L106" s="187"/>
      <c r="M106" s="187"/>
      <c r="N106" s="187"/>
      <c r="O106" s="187"/>
      <c r="P106" s="187"/>
      <c r="Q106" s="188">
        <f t="shared" si="15"/>
        <v>0</v>
      </c>
      <c r="R106" s="164"/>
      <c r="S106" s="138"/>
    </row>
    <row r="107" spans="4:19" s="129" customFormat="1" ht="15.75">
      <c r="D107" s="128"/>
      <c r="E107" s="219" t="s">
        <v>17</v>
      </c>
      <c r="F107" s="220" t="s">
        <v>2</v>
      </c>
      <c r="G107" s="221" t="s">
        <v>26</v>
      </c>
      <c r="H107" s="220"/>
      <c r="I107" s="222"/>
      <c r="J107" s="321" t="s">
        <v>156</v>
      </c>
      <c r="K107" s="223">
        <f aca="true" t="shared" si="20" ref="K107:P107">SUM(K108+K111+K115)</f>
        <v>40962</v>
      </c>
      <c r="L107" s="224">
        <f t="shared" si="20"/>
        <v>0</v>
      </c>
      <c r="M107" s="224">
        <f t="shared" si="20"/>
        <v>0</v>
      </c>
      <c r="N107" s="224">
        <f t="shared" si="20"/>
        <v>0</v>
      </c>
      <c r="O107" s="224">
        <f t="shared" si="20"/>
        <v>0</v>
      </c>
      <c r="P107" s="224">
        <f t="shared" si="20"/>
        <v>0</v>
      </c>
      <c r="Q107" s="180">
        <f>Q108+Q111+Q115+Q119</f>
        <v>40962</v>
      </c>
      <c r="R107" s="225"/>
      <c r="S107" s="141"/>
    </row>
    <row r="108" spans="4:19" s="125" customFormat="1" ht="15.75">
      <c r="D108" s="124"/>
      <c r="E108" s="181" t="s">
        <v>17</v>
      </c>
      <c r="F108" s="182" t="s">
        <v>2</v>
      </c>
      <c r="G108" s="183" t="s">
        <v>26</v>
      </c>
      <c r="H108" s="182" t="s">
        <v>20</v>
      </c>
      <c r="I108" s="184"/>
      <c r="J108" s="196" t="s">
        <v>157</v>
      </c>
      <c r="K108" s="186">
        <f aca="true" t="shared" si="21" ref="K108:P108">SUM(K109:K110)</f>
        <v>21761</v>
      </c>
      <c r="L108" s="187">
        <f t="shared" si="21"/>
        <v>0</v>
      </c>
      <c r="M108" s="187">
        <f t="shared" si="21"/>
        <v>0</v>
      </c>
      <c r="N108" s="187">
        <f t="shared" si="21"/>
        <v>0</v>
      </c>
      <c r="O108" s="187">
        <f t="shared" si="21"/>
        <v>0</v>
      </c>
      <c r="P108" s="187">
        <f t="shared" si="21"/>
        <v>0</v>
      </c>
      <c r="Q108" s="195">
        <f t="shared" si="15"/>
        <v>21761</v>
      </c>
      <c r="R108" s="164"/>
      <c r="S108" s="138"/>
    </row>
    <row r="109" spans="4:19" s="123" customFormat="1" ht="15.75">
      <c r="D109" s="122"/>
      <c r="E109" s="189" t="s">
        <v>17</v>
      </c>
      <c r="F109" s="190" t="s">
        <v>2</v>
      </c>
      <c r="G109" s="191" t="s">
        <v>26</v>
      </c>
      <c r="H109" s="190" t="s">
        <v>20</v>
      </c>
      <c r="I109" s="192" t="s">
        <v>20</v>
      </c>
      <c r="J109" s="274" t="s">
        <v>158</v>
      </c>
      <c r="K109" s="193">
        <v>21761</v>
      </c>
      <c r="L109" s="194"/>
      <c r="M109" s="194"/>
      <c r="N109" s="194"/>
      <c r="O109" s="194"/>
      <c r="P109" s="194"/>
      <c r="Q109" s="195">
        <f t="shared" si="15"/>
        <v>21761</v>
      </c>
      <c r="R109" s="164">
        <v>9229</v>
      </c>
      <c r="S109" s="139"/>
    </row>
    <row r="110" spans="4:19" s="123" customFormat="1" ht="15.75">
      <c r="D110" s="122"/>
      <c r="E110" s="189" t="s">
        <v>17</v>
      </c>
      <c r="F110" s="190" t="s">
        <v>2</v>
      </c>
      <c r="G110" s="191" t="s">
        <v>26</v>
      </c>
      <c r="H110" s="190" t="s">
        <v>20</v>
      </c>
      <c r="I110" s="192" t="s">
        <v>23</v>
      </c>
      <c r="J110" s="274" t="s">
        <v>159</v>
      </c>
      <c r="K110" s="193"/>
      <c r="L110" s="194"/>
      <c r="M110" s="194"/>
      <c r="N110" s="194"/>
      <c r="O110" s="194"/>
      <c r="P110" s="194"/>
      <c r="Q110" s="195">
        <f t="shared" si="15"/>
        <v>0</v>
      </c>
      <c r="R110" s="164"/>
      <c r="S110" s="139"/>
    </row>
    <row r="111" spans="4:19" s="125" customFormat="1" ht="15.75">
      <c r="D111" s="124"/>
      <c r="E111" s="181" t="s">
        <v>17</v>
      </c>
      <c r="F111" s="182" t="s">
        <v>2</v>
      </c>
      <c r="G111" s="183" t="s">
        <v>26</v>
      </c>
      <c r="H111" s="182" t="s">
        <v>23</v>
      </c>
      <c r="I111" s="184"/>
      <c r="J111" s="196" t="s">
        <v>160</v>
      </c>
      <c r="K111" s="186">
        <f aca="true" t="shared" si="22" ref="K111:P111">SUM(K112:K114)</f>
        <v>19201</v>
      </c>
      <c r="L111" s="187">
        <f t="shared" si="22"/>
        <v>0</v>
      </c>
      <c r="M111" s="187">
        <f t="shared" si="22"/>
        <v>0</v>
      </c>
      <c r="N111" s="187">
        <f t="shared" si="22"/>
        <v>0</v>
      </c>
      <c r="O111" s="187">
        <f t="shared" si="22"/>
        <v>0</v>
      </c>
      <c r="P111" s="187">
        <f t="shared" si="22"/>
        <v>0</v>
      </c>
      <c r="Q111" s="188">
        <f>SUM(Q112:Q114)</f>
        <v>19201</v>
      </c>
      <c r="R111" s="164"/>
      <c r="S111" s="138"/>
    </row>
    <row r="112" spans="4:19" s="123" customFormat="1" ht="12" customHeight="1">
      <c r="D112" s="122"/>
      <c r="E112" s="189" t="s">
        <v>17</v>
      </c>
      <c r="F112" s="190" t="s">
        <v>2</v>
      </c>
      <c r="G112" s="191" t="s">
        <v>26</v>
      </c>
      <c r="H112" s="190" t="s">
        <v>23</v>
      </c>
      <c r="I112" s="192" t="s">
        <v>20</v>
      </c>
      <c r="J112" s="274" t="s">
        <v>158</v>
      </c>
      <c r="K112" s="193">
        <v>19201</v>
      </c>
      <c r="L112" s="194"/>
      <c r="M112" s="194"/>
      <c r="N112" s="194"/>
      <c r="O112" s="194"/>
      <c r="P112" s="194"/>
      <c r="Q112" s="195">
        <f t="shared" si="15"/>
        <v>19201</v>
      </c>
      <c r="R112" s="164">
        <v>6153</v>
      </c>
      <c r="S112" s="139"/>
    </row>
    <row r="113" spans="4:19" s="123" customFormat="1" ht="15.75">
      <c r="D113" s="122"/>
      <c r="E113" s="189" t="s">
        <v>17</v>
      </c>
      <c r="F113" s="190" t="s">
        <v>2</v>
      </c>
      <c r="G113" s="191" t="s">
        <v>26</v>
      </c>
      <c r="H113" s="190" t="s">
        <v>23</v>
      </c>
      <c r="I113" s="192" t="s">
        <v>23</v>
      </c>
      <c r="J113" s="274" t="s">
        <v>161</v>
      </c>
      <c r="K113" s="193"/>
      <c r="L113" s="194"/>
      <c r="M113" s="194"/>
      <c r="N113" s="194"/>
      <c r="O113" s="194"/>
      <c r="P113" s="194"/>
      <c r="Q113" s="195">
        <f t="shared" si="15"/>
        <v>0</v>
      </c>
      <c r="R113" s="164"/>
      <c r="S113" s="139"/>
    </row>
    <row r="114" spans="4:19" s="123" customFormat="1" ht="15.75">
      <c r="D114" s="122"/>
      <c r="E114" s="189" t="s">
        <v>17</v>
      </c>
      <c r="F114" s="190" t="s">
        <v>2</v>
      </c>
      <c r="G114" s="191" t="s">
        <v>26</v>
      </c>
      <c r="H114" s="190" t="s">
        <v>23</v>
      </c>
      <c r="I114" s="192" t="s">
        <v>26</v>
      </c>
      <c r="J114" s="274" t="s">
        <v>561</v>
      </c>
      <c r="K114" s="193"/>
      <c r="L114" s="194"/>
      <c r="M114" s="194"/>
      <c r="N114" s="194"/>
      <c r="O114" s="194"/>
      <c r="P114" s="194"/>
      <c r="Q114" s="195">
        <f t="shared" si="15"/>
        <v>0</v>
      </c>
      <c r="R114" s="164"/>
      <c r="S114" s="139"/>
    </row>
    <row r="115" spans="4:19" s="125" customFormat="1" ht="15.75">
      <c r="D115" s="124"/>
      <c r="E115" s="181" t="s">
        <v>17</v>
      </c>
      <c r="F115" s="182" t="s">
        <v>2</v>
      </c>
      <c r="G115" s="183" t="s">
        <v>26</v>
      </c>
      <c r="H115" s="182" t="s">
        <v>26</v>
      </c>
      <c r="I115" s="184"/>
      <c r="J115" s="196" t="s">
        <v>162</v>
      </c>
      <c r="K115" s="186">
        <f aca="true" t="shared" si="23" ref="K115:P115">SUM(K116:K120)</f>
        <v>0</v>
      </c>
      <c r="L115" s="187">
        <f t="shared" si="23"/>
        <v>0</v>
      </c>
      <c r="M115" s="187">
        <f t="shared" si="23"/>
        <v>0</v>
      </c>
      <c r="N115" s="187">
        <f t="shared" si="23"/>
        <v>0</v>
      </c>
      <c r="O115" s="187">
        <f t="shared" si="23"/>
        <v>0</v>
      </c>
      <c r="P115" s="187">
        <f t="shared" si="23"/>
        <v>0</v>
      </c>
      <c r="Q115" s="188">
        <f t="shared" si="15"/>
        <v>0</v>
      </c>
      <c r="R115" s="164"/>
      <c r="S115" s="138"/>
    </row>
    <row r="116" spans="4:19" s="123" customFormat="1" ht="15.75">
      <c r="D116" s="122"/>
      <c r="E116" s="189" t="s">
        <v>17</v>
      </c>
      <c r="F116" s="190" t="s">
        <v>2</v>
      </c>
      <c r="G116" s="191" t="s">
        <v>26</v>
      </c>
      <c r="H116" s="190" t="s">
        <v>26</v>
      </c>
      <c r="I116" s="192" t="s">
        <v>20</v>
      </c>
      <c r="J116" s="270" t="s">
        <v>562</v>
      </c>
      <c r="K116" s="193"/>
      <c r="L116" s="194"/>
      <c r="M116" s="194"/>
      <c r="N116" s="194"/>
      <c r="O116" s="194"/>
      <c r="P116" s="194"/>
      <c r="Q116" s="195">
        <f t="shared" si="15"/>
        <v>0</v>
      </c>
      <c r="R116" s="164"/>
      <c r="S116" s="139"/>
    </row>
    <row r="117" spans="4:19" s="123" customFormat="1" ht="15.75">
      <c r="D117" s="122"/>
      <c r="E117" s="213" t="s">
        <v>17</v>
      </c>
      <c r="F117" s="202" t="s">
        <v>2</v>
      </c>
      <c r="G117" s="214" t="s">
        <v>26</v>
      </c>
      <c r="H117" s="202" t="s">
        <v>26</v>
      </c>
      <c r="I117" s="215" t="s">
        <v>23</v>
      </c>
      <c r="J117" s="270" t="s">
        <v>163</v>
      </c>
      <c r="K117" s="193"/>
      <c r="L117" s="194"/>
      <c r="M117" s="194"/>
      <c r="N117" s="194"/>
      <c r="O117" s="194"/>
      <c r="P117" s="194"/>
      <c r="Q117" s="195">
        <f t="shared" si="15"/>
        <v>0</v>
      </c>
      <c r="R117" s="164"/>
      <c r="S117" s="139"/>
    </row>
    <row r="118" spans="4:19" s="123" customFormat="1" ht="15.75">
      <c r="D118" s="122"/>
      <c r="E118" s="213" t="s">
        <v>17</v>
      </c>
      <c r="F118" s="202" t="s">
        <v>2</v>
      </c>
      <c r="G118" s="214" t="s">
        <v>26</v>
      </c>
      <c r="H118" s="202" t="s">
        <v>26</v>
      </c>
      <c r="I118" s="215" t="s">
        <v>26</v>
      </c>
      <c r="J118" s="270" t="s">
        <v>164</v>
      </c>
      <c r="K118" s="193"/>
      <c r="L118" s="194"/>
      <c r="M118" s="194"/>
      <c r="N118" s="194"/>
      <c r="O118" s="194"/>
      <c r="P118" s="194"/>
      <c r="Q118" s="195">
        <f t="shared" si="15"/>
        <v>0</v>
      </c>
      <c r="R118" s="164"/>
      <c r="S118" s="139"/>
    </row>
    <row r="119" spans="4:19" s="123" customFormat="1" ht="15.75">
      <c r="D119" s="122"/>
      <c r="E119" s="213" t="s">
        <v>17</v>
      </c>
      <c r="F119" s="202" t="s">
        <v>2</v>
      </c>
      <c r="G119" s="214" t="s">
        <v>26</v>
      </c>
      <c r="H119" s="202" t="s">
        <v>26</v>
      </c>
      <c r="I119" s="215" t="s">
        <v>30</v>
      </c>
      <c r="J119" s="270" t="s">
        <v>165</v>
      </c>
      <c r="K119" s="193"/>
      <c r="L119" s="194"/>
      <c r="M119" s="194"/>
      <c r="N119" s="194"/>
      <c r="O119" s="194"/>
      <c r="P119" s="194"/>
      <c r="Q119" s="195">
        <f t="shared" si="15"/>
        <v>0</v>
      </c>
      <c r="R119" s="164"/>
      <c r="S119" s="139"/>
    </row>
    <row r="120" spans="4:19" s="123" customFormat="1" ht="15.75">
      <c r="D120" s="122"/>
      <c r="E120" s="213" t="s">
        <v>17</v>
      </c>
      <c r="F120" s="202" t="s">
        <v>2</v>
      </c>
      <c r="G120" s="214" t="s">
        <v>26</v>
      </c>
      <c r="H120" s="202" t="s">
        <v>26</v>
      </c>
      <c r="I120" s="215" t="s">
        <v>36</v>
      </c>
      <c r="J120" s="270" t="s">
        <v>166</v>
      </c>
      <c r="K120" s="193"/>
      <c r="L120" s="194"/>
      <c r="M120" s="194"/>
      <c r="N120" s="194"/>
      <c r="O120" s="194"/>
      <c r="P120" s="194"/>
      <c r="Q120" s="195">
        <f t="shared" si="15"/>
        <v>0</v>
      </c>
      <c r="R120" s="164"/>
      <c r="S120" s="139"/>
    </row>
    <row r="121" spans="4:19" s="127" customFormat="1" ht="15.75">
      <c r="D121" s="126"/>
      <c r="E121" s="174" t="s">
        <v>17</v>
      </c>
      <c r="F121" s="175" t="s">
        <v>2</v>
      </c>
      <c r="G121" s="176" t="s">
        <v>30</v>
      </c>
      <c r="H121" s="175"/>
      <c r="I121" s="177"/>
      <c r="J121" s="317" t="s">
        <v>167</v>
      </c>
      <c r="K121" s="178">
        <f aca="true" t="shared" si="24" ref="K121:P121">SUM(K122:K128)</f>
        <v>46000</v>
      </c>
      <c r="L121" s="179">
        <f t="shared" si="24"/>
        <v>0</v>
      </c>
      <c r="M121" s="179">
        <f t="shared" si="24"/>
        <v>0</v>
      </c>
      <c r="N121" s="179">
        <f t="shared" si="24"/>
        <v>0</v>
      </c>
      <c r="O121" s="179">
        <f t="shared" si="24"/>
        <v>0</v>
      </c>
      <c r="P121" s="179">
        <f t="shared" si="24"/>
        <v>0</v>
      </c>
      <c r="Q121" s="180">
        <f>SUM(Q122:Q128)</f>
        <v>46000</v>
      </c>
      <c r="R121" s="173"/>
      <c r="S121" s="137"/>
    </row>
    <row r="122" spans="4:19" s="125" customFormat="1" ht="15.75">
      <c r="D122" s="124"/>
      <c r="E122" s="181" t="s">
        <v>17</v>
      </c>
      <c r="F122" s="182" t="s">
        <v>2</v>
      </c>
      <c r="G122" s="183" t="s">
        <v>30</v>
      </c>
      <c r="H122" s="182" t="s">
        <v>20</v>
      </c>
      <c r="I122" s="177"/>
      <c r="J122" s="196" t="s">
        <v>168</v>
      </c>
      <c r="K122" s="186"/>
      <c r="L122" s="187"/>
      <c r="M122" s="187"/>
      <c r="N122" s="187"/>
      <c r="O122" s="187"/>
      <c r="P122" s="187"/>
      <c r="Q122" s="188">
        <f t="shared" si="15"/>
        <v>0</v>
      </c>
      <c r="R122" s="164"/>
      <c r="S122" s="138"/>
    </row>
    <row r="123" spans="4:19" s="125" customFormat="1" ht="15.75">
      <c r="D123" s="124"/>
      <c r="E123" s="181" t="s">
        <v>17</v>
      </c>
      <c r="F123" s="182" t="s">
        <v>2</v>
      </c>
      <c r="G123" s="183" t="s">
        <v>30</v>
      </c>
      <c r="H123" s="182" t="s">
        <v>23</v>
      </c>
      <c r="I123" s="177"/>
      <c r="J123" s="196" t="s">
        <v>169</v>
      </c>
      <c r="K123" s="186"/>
      <c r="L123" s="187"/>
      <c r="M123" s="187"/>
      <c r="N123" s="187"/>
      <c r="O123" s="187"/>
      <c r="P123" s="187"/>
      <c r="Q123" s="188">
        <f t="shared" si="15"/>
        <v>0</v>
      </c>
      <c r="R123" s="164"/>
      <c r="S123" s="138"/>
    </row>
    <row r="124" spans="4:19" s="125" customFormat="1" ht="15.75">
      <c r="D124" s="124"/>
      <c r="E124" s="181" t="s">
        <v>17</v>
      </c>
      <c r="F124" s="182" t="s">
        <v>2</v>
      </c>
      <c r="G124" s="183" t="s">
        <v>30</v>
      </c>
      <c r="H124" s="182" t="s">
        <v>26</v>
      </c>
      <c r="I124" s="177"/>
      <c r="J124" s="196" t="s">
        <v>170</v>
      </c>
      <c r="K124" s="186"/>
      <c r="L124" s="187"/>
      <c r="M124" s="187"/>
      <c r="N124" s="187"/>
      <c r="O124" s="187"/>
      <c r="P124" s="187"/>
      <c r="Q124" s="188">
        <f t="shared" si="15"/>
        <v>0</v>
      </c>
      <c r="R124" s="164"/>
      <c r="S124" s="138"/>
    </row>
    <row r="125" spans="4:19" s="125" customFormat="1" ht="15.75">
      <c r="D125" s="124"/>
      <c r="E125" s="181" t="s">
        <v>17</v>
      </c>
      <c r="F125" s="182" t="s">
        <v>2</v>
      </c>
      <c r="G125" s="183" t="s">
        <v>30</v>
      </c>
      <c r="H125" s="182" t="s">
        <v>30</v>
      </c>
      <c r="I125" s="177"/>
      <c r="J125" s="196" t="s">
        <v>171</v>
      </c>
      <c r="K125" s="186"/>
      <c r="L125" s="187"/>
      <c r="M125" s="187"/>
      <c r="N125" s="187"/>
      <c r="O125" s="187"/>
      <c r="P125" s="187"/>
      <c r="Q125" s="188">
        <f t="shared" si="15"/>
        <v>0</v>
      </c>
      <c r="R125" s="164"/>
      <c r="S125" s="138"/>
    </row>
    <row r="126" spans="4:19" s="125" customFormat="1" ht="15.75">
      <c r="D126" s="124"/>
      <c r="E126" s="181" t="s">
        <v>17</v>
      </c>
      <c r="F126" s="182" t="s">
        <v>2</v>
      </c>
      <c r="G126" s="183" t="s">
        <v>30</v>
      </c>
      <c r="H126" s="182" t="s">
        <v>36</v>
      </c>
      <c r="I126" s="184"/>
      <c r="J126" s="196" t="s">
        <v>172</v>
      </c>
      <c r="K126" s="178">
        <v>22000</v>
      </c>
      <c r="L126" s="179"/>
      <c r="M126" s="179"/>
      <c r="N126" s="179"/>
      <c r="O126" s="179"/>
      <c r="P126" s="179"/>
      <c r="Q126" s="188">
        <f t="shared" si="15"/>
        <v>22000</v>
      </c>
      <c r="R126" s="164">
        <v>15000</v>
      </c>
      <c r="S126" s="138"/>
    </row>
    <row r="127" spans="4:19" s="125" customFormat="1" ht="15.75">
      <c r="D127" s="124"/>
      <c r="E127" s="181" t="s">
        <v>17</v>
      </c>
      <c r="F127" s="182" t="s">
        <v>2</v>
      </c>
      <c r="G127" s="183" t="s">
        <v>30</v>
      </c>
      <c r="H127" s="182" t="s">
        <v>38</v>
      </c>
      <c r="I127" s="184"/>
      <c r="J127" s="196" t="s">
        <v>173</v>
      </c>
      <c r="K127" s="178">
        <v>24000</v>
      </c>
      <c r="L127" s="179"/>
      <c r="M127" s="179"/>
      <c r="N127" s="179"/>
      <c r="O127" s="179"/>
      <c r="P127" s="179"/>
      <c r="Q127" s="188">
        <f t="shared" si="15"/>
        <v>24000</v>
      </c>
      <c r="R127" s="164">
        <v>15000</v>
      </c>
      <c r="S127" s="138"/>
    </row>
    <row r="128" spans="4:19" s="125" customFormat="1" ht="15.75">
      <c r="D128" s="124"/>
      <c r="E128" s="181" t="s">
        <v>17</v>
      </c>
      <c r="F128" s="182" t="s">
        <v>2</v>
      </c>
      <c r="G128" s="183" t="s">
        <v>30</v>
      </c>
      <c r="H128" s="182" t="s">
        <v>40</v>
      </c>
      <c r="I128" s="184"/>
      <c r="J128" s="196" t="s">
        <v>174</v>
      </c>
      <c r="K128" s="178"/>
      <c r="L128" s="179"/>
      <c r="M128" s="179"/>
      <c r="N128" s="179"/>
      <c r="O128" s="179"/>
      <c r="P128" s="179"/>
      <c r="Q128" s="188">
        <f t="shared" si="15"/>
        <v>0</v>
      </c>
      <c r="R128" s="164"/>
      <c r="S128" s="138"/>
    </row>
    <row r="129" spans="4:19" s="127" customFormat="1" ht="15.75">
      <c r="D129" s="126"/>
      <c r="E129" s="174" t="s">
        <v>17</v>
      </c>
      <c r="F129" s="175" t="s">
        <v>2</v>
      </c>
      <c r="G129" s="176" t="s">
        <v>36</v>
      </c>
      <c r="H129" s="175"/>
      <c r="I129" s="177"/>
      <c r="J129" s="317" t="s">
        <v>175</v>
      </c>
      <c r="K129" s="178">
        <f aca="true" t="shared" si="25" ref="K129:P129">SUM(K130+K133+K134+K136)</f>
        <v>6200</v>
      </c>
      <c r="L129" s="179">
        <f t="shared" si="25"/>
        <v>0</v>
      </c>
      <c r="M129" s="179">
        <f t="shared" si="25"/>
        <v>0</v>
      </c>
      <c r="N129" s="179">
        <f t="shared" si="25"/>
        <v>0</v>
      </c>
      <c r="O129" s="179">
        <f t="shared" si="25"/>
        <v>0</v>
      </c>
      <c r="P129" s="179">
        <f t="shared" si="25"/>
        <v>0</v>
      </c>
      <c r="Q129" s="180">
        <f>Q130+Q133+Q134+Q136</f>
        <v>6200</v>
      </c>
      <c r="R129" s="173"/>
      <c r="S129" s="137"/>
    </row>
    <row r="130" spans="4:19" s="125" customFormat="1" ht="15.75">
      <c r="D130" s="124"/>
      <c r="E130" s="181" t="s">
        <v>17</v>
      </c>
      <c r="F130" s="182" t="s">
        <v>2</v>
      </c>
      <c r="G130" s="183" t="s">
        <v>36</v>
      </c>
      <c r="H130" s="182" t="s">
        <v>20</v>
      </c>
      <c r="I130" s="184"/>
      <c r="J130" s="196" t="s">
        <v>176</v>
      </c>
      <c r="K130" s="186">
        <f aca="true" t="shared" si="26" ref="K130:P130">SUM(K131:K132)</f>
        <v>3600</v>
      </c>
      <c r="L130" s="187">
        <f t="shared" si="26"/>
        <v>0</v>
      </c>
      <c r="M130" s="187">
        <f t="shared" si="26"/>
        <v>0</v>
      </c>
      <c r="N130" s="187">
        <f t="shared" si="26"/>
        <v>0</v>
      </c>
      <c r="O130" s="187">
        <f t="shared" si="26"/>
        <v>0</v>
      </c>
      <c r="P130" s="187">
        <f t="shared" si="26"/>
        <v>0</v>
      </c>
      <c r="Q130" s="188">
        <f>SUM(Q131:Q132)</f>
        <v>3600</v>
      </c>
      <c r="R130" s="164"/>
      <c r="S130" s="138"/>
    </row>
    <row r="131" spans="4:19" s="123" customFormat="1" ht="15.75">
      <c r="D131" s="122"/>
      <c r="E131" s="213" t="s">
        <v>17</v>
      </c>
      <c r="F131" s="202" t="s">
        <v>2</v>
      </c>
      <c r="G131" s="191" t="s">
        <v>36</v>
      </c>
      <c r="H131" s="190" t="s">
        <v>20</v>
      </c>
      <c r="I131" s="192" t="s">
        <v>20</v>
      </c>
      <c r="J131" s="274" t="s">
        <v>177</v>
      </c>
      <c r="K131" s="193">
        <v>1800</v>
      </c>
      <c r="L131" s="194"/>
      <c r="M131" s="194"/>
      <c r="N131" s="194"/>
      <c r="O131" s="194"/>
      <c r="P131" s="194"/>
      <c r="Q131" s="188">
        <f aca="true" t="shared" si="27" ref="Q131:Q136">SUM(K131:P131)</f>
        <v>1800</v>
      </c>
      <c r="R131" s="164">
        <v>1500</v>
      </c>
      <c r="S131" s="139"/>
    </row>
    <row r="132" spans="4:19" s="123" customFormat="1" ht="15.75">
      <c r="D132" s="122"/>
      <c r="E132" s="213" t="s">
        <v>17</v>
      </c>
      <c r="F132" s="202" t="s">
        <v>2</v>
      </c>
      <c r="G132" s="191" t="s">
        <v>36</v>
      </c>
      <c r="H132" s="190" t="s">
        <v>20</v>
      </c>
      <c r="I132" s="192" t="s">
        <v>23</v>
      </c>
      <c r="J132" s="274" t="s">
        <v>178</v>
      </c>
      <c r="K132" s="193">
        <v>1800</v>
      </c>
      <c r="L132" s="194"/>
      <c r="M132" s="194"/>
      <c r="N132" s="194"/>
      <c r="O132" s="194"/>
      <c r="P132" s="194"/>
      <c r="Q132" s="188">
        <f t="shared" si="27"/>
        <v>1800</v>
      </c>
      <c r="R132" s="164">
        <v>1500</v>
      </c>
      <c r="S132" s="139"/>
    </row>
    <row r="133" spans="4:19" s="125" customFormat="1" ht="15.75">
      <c r="D133" s="124"/>
      <c r="E133" s="181" t="s">
        <v>17</v>
      </c>
      <c r="F133" s="182" t="s">
        <v>2</v>
      </c>
      <c r="G133" s="183" t="s">
        <v>36</v>
      </c>
      <c r="H133" s="182" t="s">
        <v>23</v>
      </c>
      <c r="I133" s="184"/>
      <c r="J133" s="196" t="s">
        <v>179</v>
      </c>
      <c r="K133" s="186">
        <v>1200</v>
      </c>
      <c r="L133" s="187"/>
      <c r="M133" s="187"/>
      <c r="N133" s="187"/>
      <c r="O133" s="187"/>
      <c r="P133" s="187"/>
      <c r="Q133" s="188">
        <f t="shared" si="27"/>
        <v>1200</v>
      </c>
      <c r="R133" s="164">
        <v>1000</v>
      </c>
      <c r="S133" s="138"/>
    </row>
    <row r="134" spans="4:19" s="125" customFormat="1" ht="15.75">
      <c r="D134" s="124"/>
      <c r="E134" s="181" t="s">
        <v>17</v>
      </c>
      <c r="F134" s="182" t="s">
        <v>2</v>
      </c>
      <c r="G134" s="183" t="s">
        <v>36</v>
      </c>
      <c r="H134" s="182" t="s">
        <v>26</v>
      </c>
      <c r="I134" s="184"/>
      <c r="J134" s="196" t="s">
        <v>180</v>
      </c>
      <c r="K134" s="186">
        <f aca="true" t="shared" si="28" ref="K134:P134">SUM(K135)</f>
        <v>1000</v>
      </c>
      <c r="L134" s="187">
        <f t="shared" si="28"/>
        <v>0</v>
      </c>
      <c r="M134" s="187">
        <f t="shared" si="28"/>
        <v>0</v>
      </c>
      <c r="N134" s="187">
        <f t="shared" si="28"/>
        <v>0</v>
      </c>
      <c r="O134" s="187">
        <f t="shared" si="28"/>
        <v>0</v>
      </c>
      <c r="P134" s="187">
        <f t="shared" si="28"/>
        <v>0</v>
      </c>
      <c r="Q134" s="188">
        <f t="shared" si="27"/>
        <v>1000</v>
      </c>
      <c r="R134" s="164"/>
      <c r="S134" s="138"/>
    </row>
    <row r="135" spans="4:19" s="123" customFormat="1" ht="15.75">
      <c r="D135" s="122"/>
      <c r="E135" s="189" t="s">
        <v>17</v>
      </c>
      <c r="F135" s="190" t="s">
        <v>2</v>
      </c>
      <c r="G135" s="191" t="s">
        <v>36</v>
      </c>
      <c r="H135" s="190" t="s">
        <v>26</v>
      </c>
      <c r="I135" s="192" t="s">
        <v>20</v>
      </c>
      <c r="J135" s="274" t="s">
        <v>181</v>
      </c>
      <c r="K135" s="193">
        <v>1000</v>
      </c>
      <c r="L135" s="194"/>
      <c r="M135" s="194"/>
      <c r="N135" s="194"/>
      <c r="O135" s="194"/>
      <c r="P135" s="194"/>
      <c r="Q135" s="188">
        <f t="shared" si="27"/>
        <v>1000</v>
      </c>
      <c r="R135" s="164">
        <v>1000</v>
      </c>
      <c r="S135" s="139"/>
    </row>
    <row r="136" spans="4:19" s="125" customFormat="1" ht="15.75">
      <c r="D136" s="124"/>
      <c r="E136" s="181" t="s">
        <v>17</v>
      </c>
      <c r="F136" s="182" t="s">
        <v>2</v>
      </c>
      <c r="G136" s="183" t="s">
        <v>36</v>
      </c>
      <c r="H136" s="182" t="s">
        <v>30</v>
      </c>
      <c r="I136" s="184"/>
      <c r="J136" s="196" t="s">
        <v>182</v>
      </c>
      <c r="K136" s="186">
        <v>400</v>
      </c>
      <c r="L136" s="187"/>
      <c r="M136" s="187"/>
      <c r="N136" s="187"/>
      <c r="O136" s="187"/>
      <c r="P136" s="187"/>
      <c r="Q136" s="188">
        <f t="shared" si="27"/>
        <v>400</v>
      </c>
      <c r="R136" s="164">
        <v>200</v>
      </c>
      <c r="S136" s="138"/>
    </row>
    <row r="137" spans="5:19" ht="15.75">
      <c r="E137" s="165" t="s">
        <v>17</v>
      </c>
      <c r="F137" s="166" t="s">
        <v>3</v>
      </c>
      <c r="G137" s="167"/>
      <c r="H137" s="166"/>
      <c r="I137" s="168"/>
      <c r="J137" s="290" t="s">
        <v>183</v>
      </c>
      <c r="K137" s="170">
        <f aca="true" t="shared" si="29" ref="K137:P137">SUM(K138+K219+K223+K236+K244)</f>
        <v>129260</v>
      </c>
      <c r="L137" s="171">
        <f t="shared" si="29"/>
        <v>0</v>
      </c>
      <c r="M137" s="171">
        <f t="shared" si="29"/>
        <v>0</v>
      </c>
      <c r="N137" s="171">
        <f t="shared" si="29"/>
        <v>0</v>
      </c>
      <c r="O137" s="171">
        <f t="shared" si="29"/>
        <v>0</v>
      </c>
      <c r="P137" s="171">
        <f t="shared" si="29"/>
        <v>0</v>
      </c>
      <c r="Q137" s="172">
        <f>Q138+Q219+Q223+Q236+Q244</f>
        <v>129260</v>
      </c>
      <c r="R137" s="173">
        <f>SUM(R139:R251)</f>
        <v>77264</v>
      </c>
      <c r="S137" s="140" t="s">
        <v>534</v>
      </c>
    </row>
    <row r="138" spans="4:19" s="125" customFormat="1" ht="15.75">
      <c r="D138" s="124"/>
      <c r="E138" s="174" t="s">
        <v>17</v>
      </c>
      <c r="F138" s="175" t="s">
        <v>3</v>
      </c>
      <c r="G138" s="176" t="s">
        <v>20</v>
      </c>
      <c r="H138" s="175"/>
      <c r="I138" s="177"/>
      <c r="J138" s="317" t="s">
        <v>21</v>
      </c>
      <c r="K138" s="178">
        <f aca="true" t="shared" si="30" ref="K138:P138">SUM(K139+K140+K143+K144+K148+K149+K150+K153+K156+K165+K167+K169+K170+K179+K182+K183+K184+K185+K188+K189+K190+K191+K192+K193+K194+K195+K196+K199+K200+K201+K204+K205+K206+K207+K208+K209+K210+K211+K212+K213+K214+K215+K217)</f>
        <v>90661</v>
      </c>
      <c r="L138" s="179">
        <f t="shared" si="30"/>
        <v>0</v>
      </c>
      <c r="M138" s="179">
        <f t="shared" si="30"/>
        <v>0</v>
      </c>
      <c r="N138" s="179">
        <f t="shared" si="30"/>
        <v>0</v>
      </c>
      <c r="O138" s="179">
        <f t="shared" si="30"/>
        <v>0</v>
      </c>
      <c r="P138" s="179">
        <f t="shared" si="30"/>
        <v>0</v>
      </c>
      <c r="Q138" s="180">
        <f>Q139+Q140+Q144+Q150+Q156+Q169+Q170+Q179+Q185+Q190</f>
        <v>90661</v>
      </c>
      <c r="R138" s="164"/>
      <c r="S138" s="138"/>
    </row>
    <row r="139" spans="4:19" s="125" customFormat="1" ht="15.75">
      <c r="D139" s="124"/>
      <c r="E139" s="181" t="s">
        <v>17</v>
      </c>
      <c r="F139" s="182" t="s">
        <v>3</v>
      </c>
      <c r="G139" s="183" t="s">
        <v>20</v>
      </c>
      <c r="H139" s="182" t="s">
        <v>20</v>
      </c>
      <c r="I139" s="184"/>
      <c r="J139" s="196" t="s">
        <v>22</v>
      </c>
      <c r="K139" s="186">
        <v>32637</v>
      </c>
      <c r="L139" s="187"/>
      <c r="M139" s="187"/>
      <c r="N139" s="187"/>
      <c r="O139" s="187"/>
      <c r="P139" s="187"/>
      <c r="Q139" s="188">
        <f>SUM(K139:P139)</f>
        <v>32637</v>
      </c>
      <c r="R139" s="164">
        <v>17082</v>
      </c>
      <c r="S139" s="138"/>
    </row>
    <row r="140" spans="4:19" s="125" customFormat="1" ht="15.75">
      <c r="D140" s="124"/>
      <c r="E140" s="181" t="s">
        <v>17</v>
      </c>
      <c r="F140" s="182" t="s">
        <v>3</v>
      </c>
      <c r="G140" s="183" t="s">
        <v>20</v>
      </c>
      <c r="H140" s="182" t="s">
        <v>23</v>
      </c>
      <c r="I140" s="184"/>
      <c r="J140" s="196" t="s">
        <v>24</v>
      </c>
      <c r="K140" s="186">
        <f aca="true" t="shared" si="31" ref="K140:P140">SUM(K141:K142)</f>
        <v>1572</v>
      </c>
      <c r="L140" s="187">
        <f t="shared" si="31"/>
        <v>0</v>
      </c>
      <c r="M140" s="187">
        <f t="shared" si="31"/>
        <v>0</v>
      </c>
      <c r="N140" s="187">
        <f t="shared" si="31"/>
        <v>0</v>
      </c>
      <c r="O140" s="187">
        <f t="shared" si="31"/>
        <v>0</v>
      </c>
      <c r="P140" s="187">
        <f t="shared" si="31"/>
        <v>0</v>
      </c>
      <c r="Q140" s="188">
        <f>SUM(K140:P140)</f>
        <v>1572</v>
      </c>
      <c r="R140" s="164"/>
      <c r="S140" s="138"/>
    </row>
    <row r="141" spans="4:19" s="123" customFormat="1" ht="15.75">
      <c r="D141" s="122"/>
      <c r="E141" s="189" t="s">
        <v>17</v>
      </c>
      <c r="F141" s="190" t="s">
        <v>3</v>
      </c>
      <c r="G141" s="191" t="s">
        <v>20</v>
      </c>
      <c r="H141" s="190" t="s">
        <v>23</v>
      </c>
      <c r="I141" s="192" t="s">
        <v>20</v>
      </c>
      <c r="J141" s="274" t="s">
        <v>25</v>
      </c>
      <c r="K141" s="193"/>
      <c r="L141" s="194"/>
      <c r="M141" s="194"/>
      <c r="N141" s="194"/>
      <c r="O141" s="194"/>
      <c r="P141" s="194"/>
      <c r="Q141" s="195">
        <f aca="true" t="shared" si="32" ref="Q141:Q202">SUM(K141:P141)</f>
        <v>0</v>
      </c>
      <c r="R141" s="164"/>
      <c r="S141" s="139"/>
    </row>
    <row r="142" spans="4:19" s="123" customFormat="1" ht="15.75">
      <c r="D142" s="122"/>
      <c r="E142" s="189" t="s">
        <v>17</v>
      </c>
      <c r="F142" s="190" t="s">
        <v>3</v>
      </c>
      <c r="G142" s="191" t="s">
        <v>20</v>
      </c>
      <c r="H142" s="190" t="s">
        <v>23</v>
      </c>
      <c r="I142" s="192" t="s">
        <v>23</v>
      </c>
      <c r="J142" s="274" t="s">
        <v>560</v>
      </c>
      <c r="K142" s="193">
        <v>1572</v>
      </c>
      <c r="L142" s="194"/>
      <c r="M142" s="194"/>
      <c r="N142" s="194"/>
      <c r="O142" s="194"/>
      <c r="P142" s="194"/>
      <c r="Q142" s="195">
        <f t="shared" si="32"/>
        <v>1572</v>
      </c>
      <c r="R142" s="164">
        <v>266</v>
      </c>
      <c r="S142" s="139"/>
    </row>
    <row r="143" spans="4:19" s="125" customFormat="1" ht="15.75">
      <c r="D143" s="124"/>
      <c r="E143" s="181" t="s">
        <v>17</v>
      </c>
      <c r="F143" s="182" t="s">
        <v>3</v>
      </c>
      <c r="G143" s="183" t="s">
        <v>20</v>
      </c>
      <c r="H143" s="182" t="s">
        <v>26</v>
      </c>
      <c r="I143" s="184"/>
      <c r="J143" s="196" t="s">
        <v>28</v>
      </c>
      <c r="K143" s="186"/>
      <c r="L143" s="187"/>
      <c r="M143" s="187"/>
      <c r="N143" s="187"/>
      <c r="O143" s="187"/>
      <c r="P143" s="187"/>
      <c r="Q143" s="188">
        <f t="shared" si="32"/>
        <v>0</v>
      </c>
      <c r="R143" s="164"/>
      <c r="S143" s="138"/>
    </row>
    <row r="144" spans="4:19" s="125" customFormat="1" ht="15.75">
      <c r="D144" s="124"/>
      <c r="E144" s="181" t="s">
        <v>17</v>
      </c>
      <c r="F144" s="182" t="s">
        <v>3</v>
      </c>
      <c r="G144" s="183" t="s">
        <v>20</v>
      </c>
      <c r="H144" s="182" t="s">
        <v>30</v>
      </c>
      <c r="I144" s="184"/>
      <c r="J144" s="196" t="s">
        <v>31</v>
      </c>
      <c r="K144" s="186">
        <f aca="true" t="shared" si="33" ref="K144:P144">SUM(K145:K147)</f>
        <v>6854</v>
      </c>
      <c r="L144" s="187">
        <f t="shared" si="33"/>
        <v>0</v>
      </c>
      <c r="M144" s="187">
        <f t="shared" si="33"/>
        <v>0</v>
      </c>
      <c r="N144" s="187">
        <f t="shared" si="33"/>
        <v>0</v>
      </c>
      <c r="O144" s="187">
        <f t="shared" si="33"/>
        <v>0</v>
      </c>
      <c r="P144" s="187">
        <f t="shared" si="33"/>
        <v>0</v>
      </c>
      <c r="Q144" s="188">
        <f t="shared" si="32"/>
        <v>6854</v>
      </c>
      <c r="R144" s="164"/>
      <c r="S144" s="138"/>
    </row>
    <row r="145" spans="4:19" s="123" customFormat="1" ht="15.75">
      <c r="D145" s="122"/>
      <c r="E145" s="189" t="s">
        <v>17</v>
      </c>
      <c r="F145" s="190" t="s">
        <v>3</v>
      </c>
      <c r="G145" s="191" t="s">
        <v>20</v>
      </c>
      <c r="H145" s="190" t="s">
        <v>30</v>
      </c>
      <c r="I145" s="192" t="s">
        <v>20</v>
      </c>
      <c r="J145" s="274" t="s">
        <v>32</v>
      </c>
      <c r="K145" s="193">
        <v>6854</v>
      </c>
      <c r="L145" s="194"/>
      <c r="M145" s="194"/>
      <c r="N145" s="194"/>
      <c r="O145" s="194"/>
      <c r="P145" s="194"/>
      <c r="Q145" s="188">
        <f t="shared" si="32"/>
        <v>6854</v>
      </c>
      <c r="R145" s="164">
        <v>3587</v>
      </c>
      <c r="S145" s="139"/>
    </row>
    <row r="146" spans="4:19" s="123" customFormat="1" ht="15.75">
      <c r="D146" s="122"/>
      <c r="E146" s="189" t="s">
        <v>17</v>
      </c>
      <c r="F146" s="190" t="s">
        <v>3</v>
      </c>
      <c r="G146" s="191" t="s">
        <v>20</v>
      </c>
      <c r="H146" s="190" t="s">
        <v>30</v>
      </c>
      <c r="I146" s="192" t="s">
        <v>23</v>
      </c>
      <c r="J146" s="274" t="s">
        <v>33</v>
      </c>
      <c r="K146" s="193"/>
      <c r="L146" s="194"/>
      <c r="M146" s="194"/>
      <c r="N146" s="194"/>
      <c r="O146" s="194"/>
      <c r="P146" s="194"/>
      <c r="Q146" s="195">
        <f t="shared" si="32"/>
        <v>0</v>
      </c>
      <c r="R146" s="164"/>
      <c r="S146" s="139"/>
    </row>
    <row r="147" spans="4:19" s="123" customFormat="1" ht="15.75">
      <c r="D147" s="122"/>
      <c r="E147" s="189" t="s">
        <v>17</v>
      </c>
      <c r="F147" s="190" t="s">
        <v>3</v>
      </c>
      <c r="G147" s="191" t="s">
        <v>20</v>
      </c>
      <c r="H147" s="190" t="s">
        <v>30</v>
      </c>
      <c r="I147" s="192" t="s">
        <v>26</v>
      </c>
      <c r="J147" s="274" t="s">
        <v>35</v>
      </c>
      <c r="K147" s="193"/>
      <c r="L147" s="194"/>
      <c r="M147" s="194"/>
      <c r="N147" s="194"/>
      <c r="O147" s="194"/>
      <c r="P147" s="194"/>
      <c r="Q147" s="195">
        <f t="shared" si="32"/>
        <v>0</v>
      </c>
      <c r="R147" s="164"/>
      <c r="S147" s="139"/>
    </row>
    <row r="148" spans="4:19" s="125" customFormat="1" ht="15.75">
      <c r="D148" s="124"/>
      <c r="E148" s="181" t="s">
        <v>17</v>
      </c>
      <c r="F148" s="182" t="s">
        <v>3</v>
      </c>
      <c r="G148" s="183" t="s">
        <v>20</v>
      </c>
      <c r="H148" s="182" t="s">
        <v>36</v>
      </c>
      <c r="I148" s="184"/>
      <c r="J148" s="196" t="s">
        <v>37</v>
      </c>
      <c r="K148" s="186"/>
      <c r="L148" s="187"/>
      <c r="M148" s="187"/>
      <c r="N148" s="187"/>
      <c r="O148" s="187"/>
      <c r="P148" s="187"/>
      <c r="Q148" s="188">
        <f t="shared" si="32"/>
        <v>0</v>
      </c>
      <c r="R148" s="164"/>
      <c r="S148" s="138"/>
    </row>
    <row r="149" spans="4:19" s="125" customFormat="1" ht="15.75">
      <c r="D149" s="124"/>
      <c r="E149" s="181" t="s">
        <v>17</v>
      </c>
      <c r="F149" s="182" t="s">
        <v>3</v>
      </c>
      <c r="G149" s="183" t="s">
        <v>20</v>
      </c>
      <c r="H149" s="182" t="s">
        <v>38</v>
      </c>
      <c r="I149" s="184"/>
      <c r="J149" s="196" t="s">
        <v>39</v>
      </c>
      <c r="K149" s="186"/>
      <c r="L149" s="187"/>
      <c r="M149" s="187"/>
      <c r="N149" s="187"/>
      <c r="O149" s="187"/>
      <c r="P149" s="187"/>
      <c r="Q149" s="188">
        <f t="shared" si="32"/>
        <v>0</v>
      </c>
      <c r="R149" s="164"/>
      <c r="S149" s="138"/>
    </row>
    <row r="150" spans="4:19" s="125" customFormat="1" ht="15.75">
      <c r="D150" s="124"/>
      <c r="E150" s="181" t="s">
        <v>17</v>
      </c>
      <c r="F150" s="182" t="s">
        <v>3</v>
      </c>
      <c r="G150" s="183" t="s">
        <v>20</v>
      </c>
      <c r="H150" s="182" t="s">
        <v>40</v>
      </c>
      <c r="I150" s="184"/>
      <c r="J150" s="196" t="s">
        <v>184</v>
      </c>
      <c r="K150" s="186">
        <f aca="true" t="shared" si="34" ref="K150:P150">SUM(K151:K152)</f>
        <v>15642</v>
      </c>
      <c r="L150" s="187">
        <f t="shared" si="34"/>
        <v>0</v>
      </c>
      <c r="M150" s="187">
        <f t="shared" si="34"/>
        <v>0</v>
      </c>
      <c r="N150" s="187">
        <f t="shared" si="34"/>
        <v>0</v>
      </c>
      <c r="O150" s="187">
        <f t="shared" si="34"/>
        <v>0</v>
      </c>
      <c r="P150" s="187">
        <f t="shared" si="34"/>
        <v>0</v>
      </c>
      <c r="Q150" s="188">
        <f t="shared" si="32"/>
        <v>15642</v>
      </c>
      <c r="R150" s="164"/>
      <c r="S150" s="138"/>
    </row>
    <row r="151" spans="4:19" s="123" customFormat="1" ht="15.75">
      <c r="D151" s="122"/>
      <c r="E151" s="189" t="s">
        <v>17</v>
      </c>
      <c r="F151" s="190" t="s">
        <v>3</v>
      </c>
      <c r="G151" s="191" t="s">
        <v>20</v>
      </c>
      <c r="H151" s="190" t="s">
        <v>40</v>
      </c>
      <c r="I151" s="192" t="s">
        <v>20</v>
      </c>
      <c r="J151" s="274" t="s">
        <v>42</v>
      </c>
      <c r="K151" s="193">
        <v>15642</v>
      </c>
      <c r="L151" s="194"/>
      <c r="M151" s="194"/>
      <c r="N151" s="194"/>
      <c r="O151" s="194"/>
      <c r="P151" s="194"/>
      <c r="Q151" s="188">
        <f t="shared" si="32"/>
        <v>15642</v>
      </c>
      <c r="R151" s="164">
        <v>10226</v>
      </c>
      <c r="S151" s="139"/>
    </row>
    <row r="152" spans="4:19" s="123" customFormat="1" ht="15.75">
      <c r="D152" s="122"/>
      <c r="E152" s="189" t="s">
        <v>17</v>
      </c>
      <c r="F152" s="190" t="s">
        <v>3</v>
      </c>
      <c r="G152" s="191" t="s">
        <v>20</v>
      </c>
      <c r="H152" s="190" t="s">
        <v>40</v>
      </c>
      <c r="I152" s="192" t="s">
        <v>23</v>
      </c>
      <c r="J152" s="274" t="s">
        <v>185</v>
      </c>
      <c r="K152" s="193"/>
      <c r="L152" s="194"/>
      <c r="M152" s="194"/>
      <c r="N152" s="194"/>
      <c r="O152" s="194"/>
      <c r="P152" s="194"/>
      <c r="Q152" s="195">
        <f t="shared" si="32"/>
        <v>0</v>
      </c>
      <c r="R152" s="164"/>
      <c r="S152" s="139"/>
    </row>
    <row r="153" spans="4:19" s="125" customFormat="1" ht="15.75">
      <c r="D153" s="124"/>
      <c r="E153" s="181" t="s">
        <v>17</v>
      </c>
      <c r="F153" s="182" t="s">
        <v>3</v>
      </c>
      <c r="G153" s="183" t="s">
        <v>20</v>
      </c>
      <c r="H153" s="182" t="s">
        <v>525</v>
      </c>
      <c r="I153" s="184"/>
      <c r="J153" s="196" t="s">
        <v>46</v>
      </c>
      <c r="K153" s="186">
        <f aca="true" t="shared" si="35" ref="K153:P153">SUM(K154:K155)</f>
        <v>0</v>
      </c>
      <c r="L153" s="187">
        <f t="shared" si="35"/>
        <v>0</v>
      </c>
      <c r="M153" s="187">
        <f t="shared" si="35"/>
        <v>0</v>
      </c>
      <c r="N153" s="187">
        <f t="shared" si="35"/>
        <v>0</v>
      </c>
      <c r="O153" s="187">
        <f t="shared" si="35"/>
        <v>0</v>
      </c>
      <c r="P153" s="187">
        <f t="shared" si="35"/>
        <v>0</v>
      </c>
      <c r="Q153" s="188">
        <f t="shared" si="32"/>
        <v>0</v>
      </c>
      <c r="R153" s="164"/>
      <c r="S153" s="138"/>
    </row>
    <row r="154" spans="4:19" s="123" customFormat="1" ht="15.75">
      <c r="D154" s="122"/>
      <c r="E154" s="197" t="s">
        <v>17</v>
      </c>
      <c r="F154" s="198" t="s">
        <v>3</v>
      </c>
      <c r="G154" s="199" t="s">
        <v>20</v>
      </c>
      <c r="H154" s="198" t="s">
        <v>45</v>
      </c>
      <c r="I154" s="199" t="s">
        <v>20</v>
      </c>
      <c r="J154" s="274" t="s">
        <v>47</v>
      </c>
      <c r="K154" s="193"/>
      <c r="L154" s="194"/>
      <c r="M154" s="194"/>
      <c r="N154" s="194"/>
      <c r="O154" s="194"/>
      <c r="P154" s="194"/>
      <c r="Q154" s="195">
        <f t="shared" si="32"/>
        <v>0</v>
      </c>
      <c r="R154" s="164"/>
      <c r="S154" s="139"/>
    </row>
    <row r="155" spans="4:19" s="123" customFormat="1" ht="15.75">
      <c r="D155" s="122"/>
      <c r="E155" s="197" t="s">
        <v>17</v>
      </c>
      <c r="F155" s="198" t="s">
        <v>3</v>
      </c>
      <c r="G155" s="199" t="s">
        <v>20</v>
      </c>
      <c r="H155" s="198" t="s">
        <v>45</v>
      </c>
      <c r="I155" s="200" t="s">
        <v>23</v>
      </c>
      <c r="J155" s="318" t="s">
        <v>48</v>
      </c>
      <c r="K155" s="193"/>
      <c r="L155" s="194"/>
      <c r="M155" s="194"/>
      <c r="N155" s="194"/>
      <c r="O155" s="194"/>
      <c r="P155" s="194"/>
      <c r="Q155" s="195">
        <f t="shared" si="32"/>
        <v>0</v>
      </c>
      <c r="R155" s="164"/>
      <c r="S155" s="139"/>
    </row>
    <row r="156" spans="4:19" s="125" customFormat="1" ht="15.75">
      <c r="D156" s="124"/>
      <c r="E156" s="181" t="s">
        <v>17</v>
      </c>
      <c r="F156" s="182" t="s">
        <v>3</v>
      </c>
      <c r="G156" s="183" t="s">
        <v>20</v>
      </c>
      <c r="H156" s="182" t="s">
        <v>49</v>
      </c>
      <c r="I156" s="184"/>
      <c r="J156" s="196" t="s">
        <v>50</v>
      </c>
      <c r="K156" s="186">
        <f aca="true" t="shared" si="36" ref="K156:P156">SUM(K157:K164)</f>
        <v>6364</v>
      </c>
      <c r="L156" s="187">
        <f t="shared" si="36"/>
        <v>0</v>
      </c>
      <c r="M156" s="187">
        <f t="shared" si="36"/>
        <v>0</v>
      </c>
      <c r="N156" s="187">
        <f t="shared" si="36"/>
        <v>0</v>
      </c>
      <c r="O156" s="187">
        <f t="shared" si="36"/>
        <v>0</v>
      </c>
      <c r="P156" s="187">
        <f t="shared" si="36"/>
        <v>0</v>
      </c>
      <c r="Q156" s="188">
        <f>SUM(Q157:Q164)</f>
        <v>6364</v>
      </c>
      <c r="R156" s="164"/>
      <c r="S156" s="138"/>
    </row>
    <row r="157" spans="4:19" s="123" customFormat="1" ht="15.75">
      <c r="D157" s="122"/>
      <c r="E157" s="189" t="s">
        <v>17</v>
      </c>
      <c r="F157" s="190" t="s">
        <v>3</v>
      </c>
      <c r="G157" s="191" t="s">
        <v>20</v>
      </c>
      <c r="H157" s="190" t="s">
        <v>49</v>
      </c>
      <c r="I157" s="192" t="s">
        <v>20</v>
      </c>
      <c r="J157" s="270" t="s">
        <v>51</v>
      </c>
      <c r="K157" s="193"/>
      <c r="L157" s="194"/>
      <c r="M157" s="194"/>
      <c r="N157" s="194"/>
      <c r="O157" s="194"/>
      <c r="P157" s="194"/>
      <c r="Q157" s="195">
        <f t="shared" si="32"/>
        <v>0</v>
      </c>
      <c r="R157" s="164"/>
      <c r="S157" s="139"/>
    </row>
    <row r="158" spans="4:19" s="123" customFormat="1" ht="15.75">
      <c r="D158" s="122"/>
      <c r="E158" s="189" t="s">
        <v>17</v>
      </c>
      <c r="F158" s="190" t="s">
        <v>3</v>
      </c>
      <c r="G158" s="191" t="s">
        <v>20</v>
      </c>
      <c r="H158" s="190" t="s">
        <v>49</v>
      </c>
      <c r="I158" s="192" t="s">
        <v>23</v>
      </c>
      <c r="J158" s="270" t="s">
        <v>52</v>
      </c>
      <c r="K158" s="193"/>
      <c r="L158" s="194"/>
      <c r="M158" s="194"/>
      <c r="N158" s="194"/>
      <c r="O158" s="194"/>
      <c r="P158" s="194"/>
      <c r="Q158" s="195">
        <f t="shared" si="32"/>
        <v>0</v>
      </c>
      <c r="R158" s="164"/>
      <c r="S158" s="139"/>
    </row>
    <row r="159" spans="4:19" s="123" customFormat="1" ht="15.75">
      <c r="D159" s="122"/>
      <c r="E159" s="197" t="s">
        <v>17</v>
      </c>
      <c r="F159" s="198" t="s">
        <v>3</v>
      </c>
      <c r="G159" s="199" t="s">
        <v>20</v>
      </c>
      <c r="H159" s="198" t="s">
        <v>49</v>
      </c>
      <c r="I159" s="200" t="s">
        <v>26</v>
      </c>
      <c r="J159" s="318" t="s">
        <v>53</v>
      </c>
      <c r="K159" s="193"/>
      <c r="L159" s="194"/>
      <c r="M159" s="194"/>
      <c r="N159" s="194"/>
      <c r="O159" s="194"/>
      <c r="P159" s="194"/>
      <c r="Q159" s="195">
        <f t="shared" si="32"/>
        <v>0</v>
      </c>
      <c r="R159" s="164"/>
      <c r="S159" s="139"/>
    </row>
    <row r="160" spans="4:19" s="123" customFormat="1" ht="15.75">
      <c r="D160" s="122"/>
      <c r="E160" s="189" t="s">
        <v>17</v>
      </c>
      <c r="F160" s="190" t="s">
        <v>3</v>
      </c>
      <c r="G160" s="191" t="s">
        <v>20</v>
      </c>
      <c r="H160" s="190" t="s">
        <v>49</v>
      </c>
      <c r="I160" s="192" t="s">
        <v>30</v>
      </c>
      <c r="J160" s="270" t="s">
        <v>555</v>
      </c>
      <c r="K160" s="193"/>
      <c r="L160" s="194"/>
      <c r="M160" s="194"/>
      <c r="N160" s="194"/>
      <c r="O160" s="194"/>
      <c r="P160" s="194"/>
      <c r="Q160" s="195">
        <f t="shared" si="32"/>
        <v>0</v>
      </c>
      <c r="R160" s="164"/>
      <c r="S160" s="139"/>
    </row>
    <row r="161" spans="4:19" s="123" customFormat="1" ht="15.75">
      <c r="D161" s="122"/>
      <c r="E161" s="189" t="s">
        <v>17</v>
      </c>
      <c r="F161" s="190" t="s">
        <v>3</v>
      </c>
      <c r="G161" s="191" t="s">
        <v>20</v>
      </c>
      <c r="H161" s="190" t="s">
        <v>49</v>
      </c>
      <c r="I161" s="192" t="s">
        <v>36</v>
      </c>
      <c r="J161" s="270" t="s">
        <v>54</v>
      </c>
      <c r="K161" s="193">
        <v>6364</v>
      </c>
      <c r="L161" s="194"/>
      <c r="M161" s="194"/>
      <c r="N161" s="194"/>
      <c r="O161" s="194"/>
      <c r="P161" s="194"/>
      <c r="Q161" s="195">
        <f t="shared" si="32"/>
        <v>6364</v>
      </c>
      <c r="R161" s="164">
        <v>3963</v>
      </c>
      <c r="S161" s="139"/>
    </row>
    <row r="162" spans="4:19" s="123" customFormat="1" ht="15.75">
      <c r="D162" s="122"/>
      <c r="E162" s="189" t="s">
        <v>17</v>
      </c>
      <c r="F162" s="190" t="s">
        <v>3</v>
      </c>
      <c r="G162" s="191" t="s">
        <v>20</v>
      </c>
      <c r="H162" s="190" t="s">
        <v>49</v>
      </c>
      <c r="I162" s="192" t="s">
        <v>38</v>
      </c>
      <c r="J162" s="270" t="s">
        <v>55</v>
      </c>
      <c r="K162" s="193"/>
      <c r="L162" s="194"/>
      <c r="M162" s="194"/>
      <c r="N162" s="194"/>
      <c r="O162" s="194"/>
      <c r="P162" s="194"/>
      <c r="Q162" s="195">
        <f t="shared" si="32"/>
        <v>0</v>
      </c>
      <c r="R162" s="164"/>
      <c r="S162" s="139"/>
    </row>
    <row r="163" spans="4:19" s="123" customFormat="1" ht="15.75">
      <c r="D163" s="122"/>
      <c r="E163" s="189" t="s">
        <v>17</v>
      </c>
      <c r="F163" s="190" t="s">
        <v>3</v>
      </c>
      <c r="G163" s="191" t="s">
        <v>20</v>
      </c>
      <c r="H163" s="190" t="s">
        <v>49</v>
      </c>
      <c r="I163" s="192" t="s">
        <v>40</v>
      </c>
      <c r="J163" s="270" t="s">
        <v>56</v>
      </c>
      <c r="K163" s="193"/>
      <c r="L163" s="194"/>
      <c r="M163" s="194"/>
      <c r="N163" s="194"/>
      <c r="O163" s="194"/>
      <c r="P163" s="194"/>
      <c r="Q163" s="195">
        <f t="shared" si="32"/>
        <v>0</v>
      </c>
      <c r="R163" s="164"/>
      <c r="S163" s="139"/>
    </row>
    <row r="164" spans="4:19" s="123" customFormat="1" ht="15.75">
      <c r="D164" s="122"/>
      <c r="E164" s="189" t="s">
        <v>17</v>
      </c>
      <c r="F164" s="190" t="s">
        <v>3</v>
      </c>
      <c r="G164" s="191" t="s">
        <v>20</v>
      </c>
      <c r="H164" s="190" t="s">
        <v>49</v>
      </c>
      <c r="I164" s="192" t="s">
        <v>57</v>
      </c>
      <c r="J164" s="270" t="s">
        <v>58</v>
      </c>
      <c r="K164" s="193"/>
      <c r="L164" s="194"/>
      <c r="M164" s="194"/>
      <c r="N164" s="194"/>
      <c r="O164" s="194"/>
      <c r="P164" s="194"/>
      <c r="Q164" s="195">
        <f t="shared" si="32"/>
        <v>0</v>
      </c>
      <c r="R164" s="164"/>
      <c r="S164" s="139"/>
    </row>
    <row r="165" spans="4:19" s="125" customFormat="1" ht="15.75">
      <c r="D165" s="124"/>
      <c r="E165" s="181" t="s">
        <v>17</v>
      </c>
      <c r="F165" s="182" t="s">
        <v>3</v>
      </c>
      <c r="G165" s="183" t="s">
        <v>20</v>
      </c>
      <c r="H165" s="182" t="s">
        <v>59</v>
      </c>
      <c r="I165" s="184"/>
      <c r="J165" s="196" t="s">
        <v>60</v>
      </c>
      <c r="K165" s="186">
        <f aca="true" t="shared" si="37" ref="K165:P165">SUM(K166)</f>
        <v>0</v>
      </c>
      <c r="L165" s="187">
        <f t="shared" si="37"/>
        <v>0</v>
      </c>
      <c r="M165" s="187">
        <f t="shared" si="37"/>
        <v>0</v>
      </c>
      <c r="N165" s="187">
        <f t="shared" si="37"/>
        <v>0</v>
      </c>
      <c r="O165" s="187">
        <f t="shared" si="37"/>
        <v>0</v>
      </c>
      <c r="P165" s="187">
        <f t="shared" si="37"/>
        <v>0</v>
      </c>
      <c r="Q165" s="195">
        <f t="shared" si="32"/>
        <v>0</v>
      </c>
      <c r="R165" s="164"/>
      <c r="S165" s="138"/>
    </row>
    <row r="166" spans="4:19" s="123" customFormat="1" ht="15.75">
      <c r="D166" s="122"/>
      <c r="E166" s="189" t="s">
        <v>17</v>
      </c>
      <c r="F166" s="190" t="s">
        <v>3</v>
      </c>
      <c r="G166" s="191" t="s">
        <v>20</v>
      </c>
      <c r="H166" s="190" t="s">
        <v>59</v>
      </c>
      <c r="I166" s="192" t="s">
        <v>20</v>
      </c>
      <c r="J166" s="274" t="s">
        <v>61</v>
      </c>
      <c r="K166" s="193"/>
      <c r="L166" s="194"/>
      <c r="M166" s="194"/>
      <c r="N166" s="194"/>
      <c r="O166" s="194"/>
      <c r="P166" s="194"/>
      <c r="Q166" s="195">
        <f t="shared" si="32"/>
        <v>0</v>
      </c>
      <c r="R166" s="164"/>
      <c r="S166" s="139"/>
    </row>
    <row r="167" spans="4:19" s="125" customFormat="1" ht="15.75">
      <c r="D167" s="124"/>
      <c r="E167" s="181" t="s">
        <v>17</v>
      </c>
      <c r="F167" s="182" t="s">
        <v>3</v>
      </c>
      <c r="G167" s="183" t="s">
        <v>20</v>
      </c>
      <c r="H167" s="182" t="s">
        <v>62</v>
      </c>
      <c r="I167" s="184"/>
      <c r="J167" s="196" t="s">
        <v>63</v>
      </c>
      <c r="K167" s="186">
        <f aca="true" t="shared" si="38" ref="K167:P167">SUM(K168)</f>
        <v>0</v>
      </c>
      <c r="L167" s="187">
        <f t="shared" si="38"/>
        <v>0</v>
      </c>
      <c r="M167" s="187">
        <f t="shared" si="38"/>
        <v>0</v>
      </c>
      <c r="N167" s="187">
        <f t="shared" si="38"/>
        <v>0</v>
      </c>
      <c r="O167" s="187">
        <f t="shared" si="38"/>
        <v>0</v>
      </c>
      <c r="P167" s="187">
        <f t="shared" si="38"/>
        <v>0</v>
      </c>
      <c r="Q167" s="195">
        <f t="shared" si="32"/>
        <v>0</v>
      </c>
      <c r="R167" s="164"/>
      <c r="S167" s="138"/>
    </row>
    <row r="168" spans="4:19" s="123" customFormat="1" ht="15.75">
      <c r="D168" s="122"/>
      <c r="E168" s="189" t="s">
        <v>17</v>
      </c>
      <c r="F168" s="190" t="s">
        <v>3</v>
      </c>
      <c r="G168" s="191" t="s">
        <v>20</v>
      </c>
      <c r="H168" s="190" t="s">
        <v>62</v>
      </c>
      <c r="I168" s="192" t="s">
        <v>20</v>
      </c>
      <c r="J168" s="274" t="s">
        <v>64</v>
      </c>
      <c r="K168" s="193"/>
      <c r="L168" s="194"/>
      <c r="M168" s="194"/>
      <c r="N168" s="194"/>
      <c r="O168" s="194"/>
      <c r="P168" s="194"/>
      <c r="Q168" s="195">
        <f t="shared" si="32"/>
        <v>0</v>
      </c>
      <c r="R168" s="164"/>
      <c r="S168" s="139"/>
    </row>
    <row r="169" spans="4:19" s="125" customFormat="1" ht="15.75">
      <c r="D169" s="124"/>
      <c r="E169" s="181" t="s">
        <v>17</v>
      </c>
      <c r="F169" s="182" t="s">
        <v>3</v>
      </c>
      <c r="G169" s="183" t="s">
        <v>20</v>
      </c>
      <c r="H169" s="182" t="s">
        <v>65</v>
      </c>
      <c r="I169" s="184"/>
      <c r="J169" s="196" t="s">
        <v>66</v>
      </c>
      <c r="K169" s="186"/>
      <c r="L169" s="187"/>
      <c r="M169" s="187"/>
      <c r="N169" s="187"/>
      <c r="O169" s="187"/>
      <c r="P169" s="187"/>
      <c r="Q169" s="195">
        <f t="shared" si="32"/>
        <v>0</v>
      </c>
      <c r="R169" s="164">
        <v>500</v>
      </c>
      <c r="S169" s="138"/>
    </row>
    <row r="170" spans="4:19" s="125" customFormat="1" ht="15.75">
      <c r="D170" s="124"/>
      <c r="E170" s="181" t="s">
        <v>17</v>
      </c>
      <c r="F170" s="182" t="s">
        <v>3</v>
      </c>
      <c r="G170" s="183" t="s">
        <v>20</v>
      </c>
      <c r="H170" s="182" t="s">
        <v>67</v>
      </c>
      <c r="I170" s="184"/>
      <c r="J170" s="196" t="s">
        <v>70</v>
      </c>
      <c r="K170" s="186">
        <f aca="true" t="shared" si="39" ref="K170:P170">SUM(K171:K178)</f>
        <v>10654</v>
      </c>
      <c r="L170" s="187">
        <f t="shared" si="39"/>
        <v>0</v>
      </c>
      <c r="M170" s="187">
        <f t="shared" si="39"/>
        <v>0</v>
      </c>
      <c r="N170" s="187">
        <f t="shared" si="39"/>
        <v>0</v>
      </c>
      <c r="O170" s="187">
        <f t="shared" si="39"/>
        <v>0</v>
      </c>
      <c r="P170" s="187">
        <f t="shared" si="39"/>
        <v>0</v>
      </c>
      <c r="Q170" s="188">
        <f>Q171+Q172+Q173</f>
        <v>10654</v>
      </c>
      <c r="R170" s="164"/>
      <c r="S170" s="138"/>
    </row>
    <row r="171" spans="4:19" s="123" customFormat="1" ht="15.75">
      <c r="D171" s="122"/>
      <c r="E171" s="189" t="s">
        <v>17</v>
      </c>
      <c r="F171" s="190" t="s">
        <v>3</v>
      </c>
      <c r="G171" s="191" t="s">
        <v>20</v>
      </c>
      <c r="H171" s="190" t="s">
        <v>67</v>
      </c>
      <c r="I171" s="192" t="s">
        <v>20</v>
      </c>
      <c r="J171" s="270" t="s">
        <v>71</v>
      </c>
      <c r="K171" s="193">
        <v>6743</v>
      </c>
      <c r="L171" s="194"/>
      <c r="M171" s="194"/>
      <c r="N171" s="194"/>
      <c r="O171" s="194"/>
      <c r="P171" s="194"/>
      <c r="Q171" s="195">
        <f t="shared" si="32"/>
        <v>6743</v>
      </c>
      <c r="R171" s="164">
        <v>3585</v>
      </c>
      <c r="S171" s="139"/>
    </row>
    <row r="172" spans="4:19" s="123" customFormat="1" ht="15.75">
      <c r="D172" s="122"/>
      <c r="E172" s="189" t="s">
        <v>17</v>
      </c>
      <c r="F172" s="190" t="s">
        <v>3</v>
      </c>
      <c r="G172" s="191" t="s">
        <v>20</v>
      </c>
      <c r="H172" s="190" t="s">
        <v>67</v>
      </c>
      <c r="I172" s="192" t="s">
        <v>23</v>
      </c>
      <c r="J172" s="270" t="s">
        <v>72</v>
      </c>
      <c r="K172" s="193">
        <v>1082</v>
      </c>
      <c r="L172" s="194"/>
      <c r="M172" s="194"/>
      <c r="N172" s="194"/>
      <c r="O172" s="194"/>
      <c r="P172" s="194"/>
      <c r="Q172" s="195">
        <f t="shared" si="32"/>
        <v>1082</v>
      </c>
      <c r="R172" s="164">
        <v>713</v>
      </c>
      <c r="S172" s="139"/>
    </row>
    <row r="173" spans="4:19" s="123" customFormat="1" ht="15.75">
      <c r="D173" s="122"/>
      <c r="E173" s="189" t="s">
        <v>17</v>
      </c>
      <c r="F173" s="190" t="s">
        <v>3</v>
      </c>
      <c r="G173" s="191" t="s">
        <v>20</v>
      </c>
      <c r="H173" s="190" t="s">
        <v>67</v>
      </c>
      <c r="I173" s="192" t="s">
        <v>26</v>
      </c>
      <c r="J173" s="270" t="s">
        <v>73</v>
      </c>
      <c r="K173" s="193">
        <v>2829</v>
      </c>
      <c r="L173" s="194"/>
      <c r="M173" s="194"/>
      <c r="N173" s="194"/>
      <c r="O173" s="194"/>
      <c r="P173" s="194"/>
      <c r="Q173" s="195">
        <f t="shared" si="32"/>
        <v>2829</v>
      </c>
      <c r="R173" s="164">
        <v>1863</v>
      </c>
      <c r="S173" s="139"/>
    </row>
    <row r="174" spans="4:19" s="123" customFormat="1" ht="15.75">
      <c r="D174" s="122"/>
      <c r="E174" s="189" t="s">
        <v>17</v>
      </c>
      <c r="F174" s="190" t="s">
        <v>3</v>
      </c>
      <c r="G174" s="191" t="s">
        <v>20</v>
      </c>
      <c r="H174" s="190" t="s">
        <v>67</v>
      </c>
      <c r="I174" s="192" t="s">
        <v>30</v>
      </c>
      <c r="J174" s="270" t="s">
        <v>74</v>
      </c>
      <c r="K174" s="193"/>
      <c r="L174" s="194"/>
      <c r="M174" s="194"/>
      <c r="N174" s="194"/>
      <c r="O174" s="194"/>
      <c r="P174" s="194"/>
      <c r="Q174" s="195">
        <f t="shared" si="32"/>
        <v>0</v>
      </c>
      <c r="R174" s="164"/>
      <c r="S174" s="139"/>
    </row>
    <row r="175" spans="4:19" s="123" customFormat="1" ht="15.75">
      <c r="D175" s="122"/>
      <c r="E175" s="189" t="s">
        <v>17</v>
      </c>
      <c r="F175" s="190" t="s">
        <v>3</v>
      </c>
      <c r="G175" s="191" t="s">
        <v>20</v>
      </c>
      <c r="H175" s="190" t="s">
        <v>67</v>
      </c>
      <c r="I175" s="192" t="s">
        <v>36</v>
      </c>
      <c r="J175" s="270" t="s">
        <v>75</v>
      </c>
      <c r="K175" s="193"/>
      <c r="L175" s="194"/>
      <c r="M175" s="194"/>
      <c r="N175" s="194"/>
      <c r="O175" s="194"/>
      <c r="P175" s="194"/>
      <c r="Q175" s="195">
        <f t="shared" si="32"/>
        <v>0</v>
      </c>
      <c r="R175" s="164"/>
      <c r="S175" s="139"/>
    </row>
    <row r="176" spans="4:19" s="123" customFormat="1" ht="15.75">
      <c r="D176" s="122"/>
      <c r="E176" s="189" t="s">
        <v>17</v>
      </c>
      <c r="F176" s="190" t="s">
        <v>3</v>
      </c>
      <c r="G176" s="191" t="s">
        <v>20</v>
      </c>
      <c r="H176" s="190" t="s">
        <v>67</v>
      </c>
      <c r="I176" s="192" t="s">
        <v>38</v>
      </c>
      <c r="J176" s="270" t="s">
        <v>76</v>
      </c>
      <c r="K176" s="193"/>
      <c r="L176" s="194"/>
      <c r="M176" s="194"/>
      <c r="N176" s="194"/>
      <c r="O176" s="194"/>
      <c r="P176" s="194"/>
      <c r="Q176" s="195">
        <f t="shared" si="32"/>
        <v>0</v>
      </c>
      <c r="R176" s="164"/>
      <c r="S176" s="139"/>
    </row>
    <row r="177" spans="4:19" s="123" customFormat="1" ht="15.75">
      <c r="D177" s="122"/>
      <c r="E177" s="189" t="s">
        <v>17</v>
      </c>
      <c r="F177" s="190" t="s">
        <v>3</v>
      </c>
      <c r="G177" s="191" t="s">
        <v>20</v>
      </c>
      <c r="H177" s="190" t="s">
        <v>67</v>
      </c>
      <c r="I177" s="192" t="s">
        <v>40</v>
      </c>
      <c r="J177" s="270" t="s">
        <v>77</v>
      </c>
      <c r="K177" s="193"/>
      <c r="L177" s="194"/>
      <c r="M177" s="194"/>
      <c r="N177" s="194"/>
      <c r="O177" s="194"/>
      <c r="P177" s="194"/>
      <c r="Q177" s="195">
        <f t="shared" si="32"/>
        <v>0</v>
      </c>
      <c r="R177" s="164"/>
      <c r="S177" s="139"/>
    </row>
    <row r="178" spans="4:19" s="123" customFormat="1" ht="15.75">
      <c r="D178" s="122"/>
      <c r="E178" s="189" t="s">
        <v>17</v>
      </c>
      <c r="F178" s="190" t="s">
        <v>3</v>
      </c>
      <c r="G178" s="191" t="s">
        <v>20</v>
      </c>
      <c r="H178" s="190" t="s">
        <v>67</v>
      </c>
      <c r="I178" s="215" t="s">
        <v>57</v>
      </c>
      <c r="J178" s="270" t="s">
        <v>78</v>
      </c>
      <c r="K178" s="193"/>
      <c r="L178" s="194"/>
      <c r="M178" s="194"/>
      <c r="N178" s="194"/>
      <c r="O178" s="194"/>
      <c r="P178" s="194"/>
      <c r="Q178" s="195">
        <f t="shared" si="32"/>
        <v>0</v>
      </c>
      <c r="R178" s="164"/>
      <c r="S178" s="139"/>
    </row>
    <row r="179" spans="4:19" s="125" customFormat="1" ht="15.75">
      <c r="D179" s="124"/>
      <c r="E179" s="181" t="s">
        <v>17</v>
      </c>
      <c r="F179" s="182" t="s">
        <v>3</v>
      </c>
      <c r="G179" s="183" t="s">
        <v>20</v>
      </c>
      <c r="H179" s="182" t="s">
        <v>69</v>
      </c>
      <c r="I179" s="184"/>
      <c r="J179" s="196" t="s">
        <v>80</v>
      </c>
      <c r="K179" s="186">
        <f aca="true" t="shared" si="40" ref="K179:P179">SUM(K180:K181)</f>
        <v>7635</v>
      </c>
      <c r="L179" s="187">
        <f t="shared" si="40"/>
        <v>0</v>
      </c>
      <c r="M179" s="187">
        <f t="shared" si="40"/>
        <v>0</v>
      </c>
      <c r="N179" s="187">
        <f t="shared" si="40"/>
        <v>0</v>
      </c>
      <c r="O179" s="187">
        <f t="shared" si="40"/>
        <v>0</v>
      </c>
      <c r="P179" s="187">
        <f t="shared" si="40"/>
        <v>0</v>
      </c>
      <c r="Q179" s="195">
        <f t="shared" si="32"/>
        <v>7635</v>
      </c>
      <c r="R179" s="164"/>
      <c r="S179" s="138"/>
    </row>
    <row r="180" spans="4:19" s="123" customFormat="1" ht="15.75">
      <c r="D180" s="122"/>
      <c r="E180" s="189" t="s">
        <v>17</v>
      </c>
      <c r="F180" s="190" t="s">
        <v>3</v>
      </c>
      <c r="G180" s="191" t="s">
        <v>20</v>
      </c>
      <c r="H180" s="190" t="s">
        <v>69</v>
      </c>
      <c r="I180" s="192" t="s">
        <v>20</v>
      </c>
      <c r="J180" s="274" t="s">
        <v>186</v>
      </c>
      <c r="K180" s="193">
        <v>7635</v>
      </c>
      <c r="L180" s="194"/>
      <c r="M180" s="194"/>
      <c r="N180" s="194"/>
      <c r="O180" s="194"/>
      <c r="P180" s="194"/>
      <c r="Q180" s="195">
        <f t="shared" si="32"/>
        <v>7635</v>
      </c>
      <c r="R180" s="164">
        <v>4802</v>
      </c>
      <c r="S180" s="139"/>
    </row>
    <row r="181" spans="4:19" s="123" customFormat="1" ht="15.75">
      <c r="D181" s="122"/>
      <c r="E181" s="189" t="s">
        <v>17</v>
      </c>
      <c r="F181" s="190" t="s">
        <v>3</v>
      </c>
      <c r="G181" s="191" t="s">
        <v>20</v>
      </c>
      <c r="H181" s="190" t="s">
        <v>69</v>
      </c>
      <c r="I181" s="215" t="s">
        <v>57</v>
      </c>
      <c r="J181" s="270" t="s">
        <v>82</v>
      </c>
      <c r="K181" s="193"/>
      <c r="L181" s="194"/>
      <c r="M181" s="194"/>
      <c r="N181" s="194"/>
      <c r="O181" s="194"/>
      <c r="P181" s="194"/>
      <c r="Q181" s="195">
        <f t="shared" si="32"/>
        <v>0</v>
      </c>
      <c r="R181" s="164"/>
      <c r="S181" s="139"/>
    </row>
    <row r="182" spans="4:19" s="125" customFormat="1" ht="15.75">
      <c r="D182" s="124"/>
      <c r="E182" s="181" t="s">
        <v>17</v>
      </c>
      <c r="F182" s="182" t="s">
        <v>3</v>
      </c>
      <c r="G182" s="183" t="s">
        <v>20</v>
      </c>
      <c r="H182" s="182" t="s">
        <v>79</v>
      </c>
      <c r="I182" s="216"/>
      <c r="J182" s="204" t="s">
        <v>84</v>
      </c>
      <c r="K182" s="186"/>
      <c r="L182" s="187"/>
      <c r="M182" s="187"/>
      <c r="N182" s="187"/>
      <c r="O182" s="187"/>
      <c r="P182" s="187"/>
      <c r="Q182" s="188">
        <f t="shared" si="32"/>
        <v>0</v>
      </c>
      <c r="R182" s="164"/>
      <c r="S182" s="138"/>
    </row>
    <row r="183" spans="4:19" s="125" customFormat="1" ht="15.75">
      <c r="D183" s="124"/>
      <c r="E183" s="181" t="s">
        <v>17</v>
      </c>
      <c r="F183" s="182" t="s">
        <v>3</v>
      </c>
      <c r="G183" s="183" t="s">
        <v>20</v>
      </c>
      <c r="H183" s="182" t="s">
        <v>83</v>
      </c>
      <c r="I183" s="216"/>
      <c r="J183" s="204" t="s">
        <v>86</v>
      </c>
      <c r="K183" s="186"/>
      <c r="L183" s="187"/>
      <c r="M183" s="187"/>
      <c r="N183" s="187"/>
      <c r="O183" s="187"/>
      <c r="P183" s="187"/>
      <c r="Q183" s="188">
        <f t="shared" si="32"/>
        <v>0</v>
      </c>
      <c r="R183" s="164"/>
      <c r="S183" s="138"/>
    </row>
    <row r="184" spans="4:19" s="125" customFormat="1" ht="15.75">
      <c r="D184" s="124"/>
      <c r="E184" s="181" t="s">
        <v>17</v>
      </c>
      <c r="F184" s="182" t="s">
        <v>3</v>
      </c>
      <c r="G184" s="183" t="s">
        <v>20</v>
      </c>
      <c r="H184" s="182" t="s">
        <v>85</v>
      </c>
      <c r="I184" s="216"/>
      <c r="J184" s="204" t="s">
        <v>88</v>
      </c>
      <c r="K184" s="186"/>
      <c r="L184" s="187"/>
      <c r="M184" s="187"/>
      <c r="N184" s="187"/>
      <c r="O184" s="187"/>
      <c r="P184" s="187"/>
      <c r="Q184" s="188">
        <f t="shared" si="32"/>
        <v>0</v>
      </c>
      <c r="R184" s="164"/>
      <c r="S184" s="138"/>
    </row>
    <row r="185" spans="4:19" s="125" customFormat="1" ht="15.75">
      <c r="D185" s="124"/>
      <c r="E185" s="181" t="s">
        <v>17</v>
      </c>
      <c r="F185" s="182" t="s">
        <v>3</v>
      </c>
      <c r="G185" s="183" t="s">
        <v>20</v>
      </c>
      <c r="H185" s="182" t="s">
        <v>87</v>
      </c>
      <c r="I185" s="216"/>
      <c r="J185" s="196" t="s">
        <v>90</v>
      </c>
      <c r="K185" s="186">
        <f aca="true" t="shared" si="41" ref="K185:P185">SUM(K186:K187)</f>
        <v>0</v>
      </c>
      <c r="L185" s="187">
        <f t="shared" si="41"/>
        <v>0</v>
      </c>
      <c r="M185" s="187">
        <f t="shared" si="41"/>
        <v>0</v>
      </c>
      <c r="N185" s="187">
        <f t="shared" si="41"/>
        <v>0</v>
      </c>
      <c r="O185" s="187">
        <f t="shared" si="41"/>
        <v>0</v>
      </c>
      <c r="P185" s="187">
        <f t="shared" si="41"/>
        <v>0</v>
      </c>
      <c r="Q185" s="188">
        <f t="shared" si="32"/>
        <v>0</v>
      </c>
      <c r="R185" s="164"/>
      <c r="S185" s="138"/>
    </row>
    <row r="186" spans="4:19" s="123" customFormat="1" ht="15.75">
      <c r="D186" s="122"/>
      <c r="E186" s="189" t="s">
        <v>17</v>
      </c>
      <c r="F186" s="190" t="s">
        <v>3</v>
      </c>
      <c r="G186" s="191" t="s">
        <v>20</v>
      </c>
      <c r="H186" s="190" t="s">
        <v>87</v>
      </c>
      <c r="I186" s="215" t="s">
        <v>20</v>
      </c>
      <c r="J186" s="274" t="s">
        <v>92</v>
      </c>
      <c r="K186" s="193"/>
      <c r="L186" s="194"/>
      <c r="M186" s="194"/>
      <c r="N186" s="194"/>
      <c r="O186" s="194"/>
      <c r="P186" s="194"/>
      <c r="Q186" s="195">
        <f t="shared" si="32"/>
        <v>0</v>
      </c>
      <c r="R186" s="164"/>
      <c r="S186" s="139"/>
    </row>
    <row r="187" spans="4:19" s="123" customFormat="1" ht="15.75">
      <c r="D187" s="122"/>
      <c r="E187" s="189" t="s">
        <v>17</v>
      </c>
      <c r="F187" s="190" t="s">
        <v>3</v>
      </c>
      <c r="G187" s="191" t="s">
        <v>20</v>
      </c>
      <c r="H187" s="190" t="s">
        <v>87</v>
      </c>
      <c r="I187" s="215" t="s">
        <v>23</v>
      </c>
      <c r="J187" s="274" t="s">
        <v>93</v>
      </c>
      <c r="K187" s="193"/>
      <c r="L187" s="194"/>
      <c r="M187" s="194"/>
      <c r="N187" s="194"/>
      <c r="O187" s="194"/>
      <c r="P187" s="194"/>
      <c r="Q187" s="195">
        <f t="shared" si="32"/>
        <v>0</v>
      </c>
      <c r="R187" s="164"/>
      <c r="S187" s="139"/>
    </row>
    <row r="188" spans="4:19" s="125" customFormat="1" ht="15.75">
      <c r="D188" s="124"/>
      <c r="E188" s="181" t="s">
        <v>17</v>
      </c>
      <c r="F188" s="182" t="s">
        <v>3</v>
      </c>
      <c r="G188" s="183" t="s">
        <v>20</v>
      </c>
      <c r="H188" s="182" t="s">
        <v>89</v>
      </c>
      <c r="I188" s="216"/>
      <c r="J188" s="196" t="s">
        <v>96</v>
      </c>
      <c r="K188" s="186"/>
      <c r="L188" s="187"/>
      <c r="M188" s="187"/>
      <c r="N188" s="187"/>
      <c r="O188" s="187"/>
      <c r="P188" s="187"/>
      <c r="Q188" s="188">
        <f t="shared" si="32"/>
        <v>0</v>
      </c>
      <c r="R188" s="164"/>
      <c r="S188" s="138"/>
    </row>
    <row r="189" spans="4:19" s="125" customFormat="1" ht="15.75">
      <c r="D189" s="124"/>
      <c r="E189" s="181" t="s">
        <v>17</v>
      </c>
      <c r="F189" s="182" t="s">
        <v>3</v>
      </c>
      <c r="G189" s="183" t="s">
        <v>20</v>
      </c>
      <c r="H189" s="182" t="s">
        <v>95</v>
      </c>
      <c r="I189" s="216"/>
      <c r="J189" s="196" t="s">
        <v>98</v>
      </c>
      <c r="K189" s="186"/>
      <c r="L189" s="187"/>
      <c r="M189" s="187"/>
      <c r="N189" s="187"/>
      <c r="O189" s="187"/>
      <c r="P189" s="187"/>
      <c r="Q189" s="188">
        <f t="shared" si="32"/>
        <v>0</v>
      </c>
      <c r="R189" s="164"/>
      <c r="S189" s="138"/>
    </row>
    <row r="190" spans="4:19" s="125" customFormat="1" ht="15.75">
      <c r="D190" s="124"/>
      <c r="E190" s="181" t="s">
        <v>17</v>
      </c>
      <c r="F190" s="182" t="s">
        <v>3</v>
      </c>
      <c r="G190" s="183" t="s">
        <v>20</v>
      </c>
      <c r="H190" s="182" t="s">
        <v>97</v>
      </c>
      <c r="I190" s="216"/>
      <c r="J190" s="196" t="s">
        <v>100</v>
      </c>
      <c r="K190" s="186">
        <v>9303</v>
      </c>
      <c r="L190" s="187"/>
      <c r="M190" s="187"/>
      <c r="N190" s="187"/>
      <c r="O190" s="187"/>
      <c r="P190" s="187"/>
      <c r="Q190" s="188">
        <f t="shared" si="32"/>
        <v>9303</v>
      </c>
      <c r="R190" s="164"/>
      <c r="S190" s="138"/>
    </row>
    <row r="191" spans="4:19" s="125" customFormat="1" ht="15.75">
      <c r="D191" s="124"/>
      <c r="E191" s="181" t="s">
        <v>17</v>
      </c>
      <c r="F191" s="182" t="s">
        <v>3</v>
      </c>
      <c r="G191" s="183" t="s">
        <v>20</v>
      </c>
      <c r="H191" s="182" t="s">
        <v>99</v>
      </c>
      <c r="I191" s="216"/>
      <c r="J191" s="196" t="s">
        <v>102</v>
      </c>
      <c r="K191" s="186"/>
      <c r="L191" s="187"/>
      <c r="M191" s="187"/>
      <c r="N191" s="187"/>
      <c r="O191" s="187"/>
      <c r="P191" s="187"/>
      <c r="Q191" s="188">
        <f t="shared" si="32"/>
        <v>0</v>
      </c>
      <c r="R191" s="164"/>
      <c r="S191" s="138"/>
    </row>
    <row r="192" spans="4:19" s="125" customFormat="1" ht="15.75">
      <c r="D192" s="124"/>
      <c r="E192" s="181" t="s">
        <v>17</v>
      </c>
      <c r="F192" s="182" t="s">
        <v>3</v>
      </c>
      <c r="G192" s="183" t="s">
        <v>20</v>
      </c>
      <c r="H192" s="182" t="s">
        <v>101</v>
      </c>
      <c r="I192" s="216"/>
      <c r="J192" s="196" t="s">
        <v>104</v>
      </c>
      <c r="K192" s="186"/>
      <c r="L192" s="187"/>
      <c r="M192" s="187"/>
      <c r="N192" s="187"/>
      <c r="O192" s="187"/>
      <c r="P192" s="187"/>
      <c r="Q192" s="188">
        <f t="shared" si="32"/>
        <v>0</v>
      </c>
      <c r="R192" s="164"/>
      <c r="S192" s="138"/>
    </row>
    <row r="193" spans="4:19" s="125" customFormat="1" ht="15.75">
      <c r="D193" s="124"/>
      <c r="E193" s="181" t="s">
        <v>17</v>
      </c>
      <c r="F193" s="182" t="s">
        <v>3</v>
      </c>
      <c r="G193" s="183" t="s">
        <v>20</v>
      </c>
      <c r="H193" s="182" t="s">
        <v>103</v>
      </c>
      <c r="I193" s="216"/>
      <c r="J193" s="196" t="s">
        <v>187</v>
      </c>
      <c r="K193" s="186"/>
      <c r="L193" s="187"/>
      <c r="M193" s="187"/>
      <c r="N193" s="187"/>
      <c r="O193" s="187"/>
      <c r="P193" s="187"/>
      <c r="Q193" s="188">
        <f t="shared" si="32"/>
        <v>0</v>
      </c>
      <c r="R193" s="164"/>
      <c r="S193" s="138"/>
    </row>
    <row r="194" spans="4:19" s="125" customFormat="1" ht="15.75">
      <c r="D194" s="124"/>
      <c r="E194" s="181" t="s">
        <v>17</v>
      </c>
      <c r="F194" s="182" t="s">
        <v>3</v>
      </c>
      <c r="G194" s="183" t="s">
        <v>20</v>
      </c>
      <c r="H194" s="182" t="s">
        <v>105</v>
      </c>
      <c r="I194" s="216"/>
      <c r="J194" s="196" t="s">
        <v>188</v>
      </c>
      <c r="K194" s="186"/>
      <c r="L194" s="187"/>
      <c r="M194" s="187"/>
      <c r="N194" s="187"/>
      <c r="O194" s="187"/>
      <c r="P194" s="187"/>
      <c r="Q194" s="188">
        <f t="shared" si="32"/>
        <v>0</v>
      </c>
      <c r="R194" s="164"/>
      <c r="S194" s="138"/>
    </row>
    <row r="195" spans="4:19" s="125" customFormat="1" ht="15.75">
      <c r="D195" s="124"/>
      <c r="E195" s="181" t="s">
        <v>17</v>
      </c>
      <c r="F195" s="182" t="s">
        <v>3</v>
      </c>
      <c r="G195" s="183" t="s">
        <v>20</v>
      </c>
      <c r="H195" s="182" t="s">
        <v>107</v>
      </c>
      <c r="I195" s="216"/>
      <c r="J195" s="196" t="s">
        <v>189</v>
      </c>
      <c r="K195" s="186"/>
      <c r="L195" s="187"/>
      <c r="M195" s="187"/>
      <c r="N195" s="187"/>
      <c r="O195" s="187"/>
      <c r="P195" s="187"/>
      <c r="Q195" s="188">
        <f t="shared" si="32"/>
        <v>0</v>
      </c>
      <c r="R195" s="164"/>
      <c r="S195" s="138"/>
    </row>
    <row r="196" spans="5:19" ht="15.75">
      <c r="E196" s="206" t="s">
        <v>17</v>
      </c>
      <c r="F196" s="207" t="s">
        <v>3</v>
      </c>
      <c r="G196" s="208" t="s">
        <v>20</v>
      </c>
      <c r="H196" s="207" t="s">
        <v>109</v>
      </c>
      <c r="I196" s="209"/>
      <c r="J196" s="320" t="s">
        <v>112</v>
      </c>
      <c r="K196" s="210">
        <f aca="true" t="shared" si="42" ref="K196:P196">SUM(K197:K198)</f>
        <v>0</v>
      </c>
      <c r="L196" s="211">
        <f t="shared" si="42"/>
        <v>0</v>
      </c>
      <c r="M196" s="211">
        <f t="shared" si="42"/>
        <v>0</v>
      </c>
      <c r="N196" s="211">
        <f t="shared" si="42"/>
        <v>0</v>
      </c>
      <c r="O196" s="211">
        <f t="shared" si="42"/>
        <v>0</v>
      </c>
      <c r="P196" s="211">
        <f t="shared" si="42"/>
        <v>0</v>
      </c>
      <c r="Q196" s="212">
        <f t="shared" si="32"/>
        <v>0</v>
      </c>
      <c r="R196" s="164"/>
      <c r="S196" s="140"/>
    </row>
    <row r="197" spans="4:19" s="123" customFormat="1" ht="15.75">
      <c r="D197" s="122"/>
      <c r="E197" s="197" t="s">
        <v>17</v>
      </c>
      <c r="F197" s="198" t="s">
        <v>3</v>
      </c>
      <c r="G197" s="199" t="s">
        <v>20</v>
      </c>
      <c r="H197" s="198" t="s">
        <v>109</v>
      </c>
      <c r="I197" s="200" t="s">
        <v>20</v>
      </c>
      <c r="J197" s="318" t="s">
        <v>558</v>
      </c>
      <c r="K197" s="193"/>
      <c r="L197" s="194"/>
      <c r="M197" s="194"/>
      <c r="N197" s="194"/>
      <c r="O197" s="194"/>
      <c r="P197" s="194"/>
      <c r="Q197" s="195">
        <f t="shared" si="32"/>
        <v>0</v>
      </c>
      <c r="R197" s="164"/>
      <c r="S197" s="139"/>
    </row>
    <row r="198" spans="4:19" s="123" customFormat="1" ht="15.75">
      <c r="D198" s="122"/>
      <c r="E198" s="197" t="s">
        <v>17</v>
      </c>
      <c r="F198" s="198" t="s">
        <v>3</v>
      </c>
      <c r="G198" s="199" t="s">
        <v>20</v>
      </c>
      <c r="H198" s="198" t="s">
        <v>109</v>
      </c>
      <c r="I198" s="200" t="s">
        <v>23</v>
      </c>
      <c r="J198" s="318" t="s">
        <v>559</v>
      </c>
      <c r="K198" s="193"/>
      <c r="L198" s="194"/>
      <c r="M198" s="194"/>
      <c r="N198" s="194"/>
      <c r="O198" s="194"/>
      <c r="P198" s="194"/>
      <c r="Q198" s="195">
        <f t="shared" si="32"/>
        <v>0</v>
      </c>
      <c r="R198" s="164"/>
      <c r="S198" s="139"/>
    </row>
    <row r="199" spans="4:19" s="125" customFormat="1" ht="15.75">
      <c r="D199" s="124"/>
      <c r="E199" s="181" t="s">
        <v>17</v>
      </c>
      <c r="F199" s="182" t="s">
        <v>3</v>
      </c>
      <c r="G199" s="183" t="s">
        <v>20</v>
      </c>
      <c r="H199" s="226" t="s">
        <v>111</v>
      </c>
      <c r="I199" s="227"/>
      <c r="J199" s="205" t="s">
        <v>190</v>
      </c>
      <c r="K199" s="186"/>
      <c r="L199" s="187"/>
      <c r="M199" s="187"/>
      <c r="N199" s="187"/>
      <c r="O199" s="187"/>
      <c r="P199" s="187"/>
      <c r="Q199" s="188">
        <f t="shared" si="32"/>
        <v>0</v>
      </c>
      <c r="R199" s="164"/>
      <c r="S199" s="138"/>
    </row>
    <row r="200" spans="4:19" s="125" customFormat="1" ht="15.75">
      <c r="D200" s="124"/>
      <c r="E200" s="181" t="s">
        <v>17</v>
      </c>
      <c r="F200" s="182" t="s">
        <v>3</v>
      </c>
      <c r="G200" s="183" t="s">
        <v>20</v>
      </c>
      <c r="H200" s="226" t="s">
        <v>115</v>
      </c>
      <c r="I200" s="227"/>
      <c r="J200" s="205" t="s">
        <v>118</v>
      </c>
      <c r="K200" s="186"/>
      <c r="L200" s="187"/>
      <c r="M200" s="187"/>
      <c r="N200" s="187"/>
      <c r="O200" s="187"/>
      <c r="P200" s="187"/>
      <c r="Q200" s="188">
        <f t="shared" si="32"/>
        <v>0</v>
      </c>
      <c r="R200" s="164"/>
      <c r="S200" s="138"/>
    </row>
    <row r="201" spans="4:19" s="125" customFormat="1" ht="15.75">
      <c r="D201" s="124"/>
      <c r="E201" s="181" t="s">
        <v>17</v>
      </c>
      <c r="F201" s="182" t="s">
        <v>3</v>
      </c>
      <c r="G201" s="183" t="s">
        <v>20</v>
      </c>
      <c r="H201" s="182" t="s">
        <v>117</v>
      </c>
      <c r="I201" s="184"/>
      <c r="J201" s="196" t="s">
        <v>120</v>
      </c>
      <c r="K201" s="186">
        <f aca="true" t="shared" si="43" ref="K201:P201">SUM(K202:K203)</f>
        <v>0</v>
      </c>
      <c r="L201" s="187">
        <f t="shared" si="43"/>
        <v>0</v>
      </c>
      <c r="M201" s="187">
        <f t="shared" si="43"/>
        <v>0</v>
      </c>
      <c r="N201" s="187">
        <f t="shared" si="43"/>
        <v>0</v>
      </c>
      <c r="O201" s="187">
        <f t="shared" si="43"/>
        <v>0</v>
      </c>
      <c r="P201" s="187">
        <f t="shared" si="43"/>
        <v>0</v>
      </c>
      <c r="Q201" s="188">
        <f t="shared" si="32"/>
        <v>0</v>
      </c>
      <c r="R201" s="164"/>
      <c r="S201" s="138"/>
    </row>
    <row r="202" spans="4:19" s="123" customFormat="1" ht="15.75">
      <c r="D202" s="122"/>
      <c r="E202" s="189" t="s">
        <v>17</v>
      </c>
      <c r="F202" s="190" t="s">
        <v>3</v>
      </c>
      <c r="G202" s="191" t="s">
        <v>20</v>
      </c>
      <c r="H202" s="190" t="s">
        <v>117</v>
      </c>
      <c r="I202" s="192" t="s">
        <v>20</v>
      </c>
      <c r="J202" s="318" t="s">
        <v>121</v>
      </c>
      <c r="K202" s="193"/>
      <c r="L202" s="194"/>
      <c r="M202" s="194"/>
      <c r="N202" s="194"/>
      <c r="O202" s="194"/>
      <c r="P202" s="194"/>
      <c r="Q202" s="195">
        <f t="shared" si="32"/>
        <v>0</v>
      </c>
      <c r="R202" s="164"/>
      <c r="S202" s="139"/>
    </row>
    <row r="203" spans="4:19" s="123" customFormat="1" ht="15.75">
      <c r="D203" s="122"/>
      <c r="E203" s="213" t="s">
        <v>17</v>
      </c>
      <c r="F203" s="202" t="s">
        <v>3</v>
      </c>
      <c r="G203" s="214" t="s">
        <v>20</v>
      </c>
      <c r="H203" s="202" t="s">
        <v>117</v>
      </c>
      <c r="I203" s="215" t="s">
        <v>23</v>
      </c>
      <c r="J203" s="270" t="s">
        <v>122</v>
      </c>
      <c r="K203" s="193"/>
      <c r="L203" s="194"/>
      <c r="M203" s="194"/>
      <c r="N203" s="194"/>
      <c r="O203" s="194"/>
      <c r="P203" s="194"/>
      <c r="Q203" s="195">
        <f aca="true" t="shared" si="44" ref="Q203:Q266">SUM(K203:P203)</f>
        <v>0</v>
      </c>
      <c r="R203" s="164"/>
      <c r="S203" s="139"/>
    </row>
    <row r="204" spans="4:19" s="125" customFormat="1" ht="15.75">
      <c r="D204" s="124"/>
      <c r="E204" s="181" t="s">
        <v>17</v>
      </c>
      <c r="F204" s="182" t="s">
        <v>3</v>
      </c>
      <c r="G204" s="183" t="s">
        <v>20</v>
      </c>
      <c r="H204" s="201" t="s">
        <v>119</v>
      </c>
      <c r="I204" s="216"/>
      <c r="J204" s="204" t="s">
        <v>124</v>
      </c>
      <c r="K204" s="186"/>
      <c r="L204" s="187"/>
      <c r="M204" s="187"/>
      <c r="N204" s="187"/>
      <c r="O204" s="187"/>
      <c r="P204" s="187"/>
      <c r="Q204" s="188">
        <f t="shared" si="44"/>
        <v>0</v>
      </c>
      <c r="R204" s="164"/>
      <c r="S204" s="138"/>
    </row>
    <row r="205" spans="4:19" s="125" customFormat="1" ht="15.75">
      <c r="D205" s="124"/>
      <c r="E205" s="181" t="s">
        <v>17</v>
      </c>
      <c r="F205" s="182" t="s">
        <v>3</v>
      </c>
      <c r="G205" s="183" t="s">
        <v>20</v>
      </c>
      <c r="H205" s="201" t="s">
        <v>123</v>
      </c>
      <c r="I205" s="216"/>
      <c r="J205" s="204" t="s">
        <v>126</v>
      </c>
      <c r="K205" s="186"/>
      <c r="L205" s="187"/>
      <c r="M205" s="187"/>
      <c r="N205" s="187"/>
      <c r="O205" s="187"/>
      <c r="P205" s="187"/>
      <c r="Q205" s="188">
        <f t="shared" si="44"/>
        <v>0</v>
      </c>
      <c r="R205" s="164"/>
      <c r="S205" s="138"/>
    </row>
    <row r="206" spans="4:19" s="125" customFormat="1" ht="15.75">
      <c r="D206" s="124"/>
      <c r="E206" s="181" t="s">
        <v>17</v>
      </c>
      <c r="F206" s="182" t="s">
        <v>3</v>
      </c>
      <c r="G206" s="183" t="s">
        <v>20</v>
      </c>
      <c r="H206" s="201" t="s">
        <v>125</v>
      </c>
      <c r="I206" s="216"/>
      <c r="J206" s="204" t="s">
        <v>128</v>
      </c>
      <c r="K206" s="186"/>
      <c r="L206" s="187"/>
      <c r="M206" s="187"/>
      <c r="N206" s="187"/>
      <c r="O206" s="187"/>
      <c r="P206" s="187"/>
      <c r="Q206" s="188">
        <f t="shared" si="44"/>
        <v>0</v>
      </c>
      <c r="R206" s="164"/>
      <c r="S206" s="138"/>
    </row>
    <row r="207" spans="4:19" s="125" customFormat="1" ht="15.75">
      <c r="D207" s="124"/>
      <c r="E207" s="181" t="s">
        <v>17</v>
      </c>
      <c r="F207" s="182" t="s">
        <v>3</v>
      </c>
      <c r="G207" s="183" t="s">
        <v>20</v>
      </c>
      <c r="H207" s="201" t="s">
        <v>127</v>
      </c>
      <c r="I207" s="216"/>
      <c r="J207" s="204" t="s">
        <v>130</v>
      </c>
      <c r="K207" s="186"/>
      <c r="L207" s="187"/>
      <c r="M207" s="187"/>
      <c r="N207" s="187"/>
      <c r="O207" s="187"/>
      <c r="P207" s="187"/>
      <c r="Q207" s="188">
        <f t="shared" si="44"/>
        <v>0</v>
      </c>
      <c r="R207" s="164"/>
      <c r="S207" s="138"/>
    </row>
    <row r="208" spans="4:19" s="125" customFormat="1" ht="15.75">
      <c r="D208" s="124"/>
      <c r="E208" s="181" t="s">
        <v>17</v>
      </c>
      <c r="F208" s="182" t="s">
        <v>3</v>
      </c>
      <c r="G208" s="183" t="s">
        <v>20</v>
      </c>
      <c r="H208" s="201" t="s">
        <v>129</v>
      </c>
      <c r="I208" s="216"/>
      <c r="J208" s="204" t="s">
        <v>132</v>
      </c>
      <c r="K208" s="186"/>
      <c r="L208" s="187"/>
      <c r="M208" s="187"/>
      <c r="N208" s="187"/>
      <c r="O208" s="187"/>
      <c r="P208" s="187"/>
      <c r="Q208" s="188">
        <f t="shared" si="44"/>
        <v>0</v>
      </c>
      <c r="R208" s="164"/>
      <c r="S208" s="138"/>
    </row>
    <row r="209" spans="4:19" s="125" customFormat="1" ht="15.75">
      <c r="D209" s="124"/>
      <c r="E209" s="181" t="s">
        <v>17</v>
      </c>
      <c r="F209" s="182" t="s">
        <v>3</v>
      </c>
      <c r="G209" s="183" t="s">
        <v>20</v>
      </c>
      <c r="H209" s="201" t="s">
        <v>131</v>
      </c>
      <c r="I209" s="216"/>
      <c r="J209" s="204" t="s">
        <v>134</v>
      </c>
      <c r="K209" s="186"/>
      <c r="L209" s="187"/>
      <c r="M209" s="187"/>
      <c r="N209" s="187"/>
      <c r="O209" s="187"/>
      <c r="P209" s="187"/>
      <c r="Q209" s="188">
        <f t="shared" si="44"/>
        <v>0</v>
      </c>
      <c r="R209" s="164"/>
      <c r="S209" s="138"/>
    </row>
    <row r="210" spans="4:19" s="125" customFormat="1" ht="15.75">
      <c r="D210" s="124"/>
      <c r="E210" s="181" t="s">
        <v>17</v>
      </c>
      <c r="F210" s="182" t="s">
        <v>3</v>
      </c>
      <c r="G210" s="183" t="s">
        <v>20</v>
      </c>
      <c r="H210" s="182" t="s">
        <v>133</v>
      </c>
      <c r="I210" s="184"/>
      <c r="J210" s="196" t="s">
        <v>136</v>
      </c>
      <c r="K210" s="186"/>
      <c r="L210" s="187"/>
      <c r="M210" s="187"/>
      <c r="N210" s="187"/>
      <c r="O210" s="187"/>
      <c r="P210" s="187"/>
      <c r="Q210" s="188">
        <f t="shared" si="44"/>
        <v>0</v>
      </c>
      <c r="R210" s="164"/>
      <c r="S210" s="138"/>
    </row>
    <row r="211" spans="4:19" s="125" customFormat="1" ht="15.75">
      <c r="D211" s="124"/>
      <c r="E211" s="181" t="s">
        <v>17</v>
      </c>
      <c r="F211" s="182" t="s">
        <v>3</v>
      </c>
      <c r="G211" s="183" t="s">
        <v>20</v>
      </c>
      <c r="H211" s="182" t="s">
        <v>135</v>
      </c>
      <c r="I211" s="184"/>
      <c r="J211" s="196" t="s">
        <v>138</v>
      </c>
      <c r="K211" s="186"/>
      <c r="L211" s="187"/>
      <c r="M211" s="187"/>
      <c r="N211" s="187"/>
      <c r="O211" s="187"/>
      <c r="P211" s="187"/>
      <c r="Q211" s="188">
        <f t="shared" si="44"/>
        <v>0</v>
      </c>
      <c r="R211" s="164"/>
      <c r="S211" s="138"/>
    </row>
    <row r="212" spans="4:19" s="125" customFormat="1" ht="15.75">
      <c r="D212" s="124"/>
      <c r="E212" s="181" t="s">
        <v>17</v>
      </c>
      <c r="F212" s="182" t="s">
        <v>3</v>
      </c>
      <c r="G212" s="183" t="s">
        <v>20</v>
      </c>
      <c r="H212" s="182" t="s">
        <v>137</v>
      </c>
      <c r="I212" s="184"/>
      <c r="J212" s="196" t="s">
        <v>140</v>
      </c>
      <c r="K212" s="186"/>
      <c r="L212" s="187"/>
      <c r="M212" s="187"/>
      <c r="N212" s="187"/>
      <c r="O212" s="187"/>
      <c r="P212" s="187"/>
      <c r="Q212" s="188">
        <f t="shared" si="44"/>
        <v>0</v>
      </c>
      <c r="R212" s="164"/>
      <c r="S212" s="138"/>
    </row>
    <row r="213" spans="4:19" s="125" customFormat="1" ht="15.75">
      <c r="D213" s="124"/>
      <c r="E213" s="181" t="s">
        <v>17</v>
      </c>
      <c r="F213" s="182" t="s">
        <v>3</v>
      </c>
      <c r="G213" s="183" t="s">
        <v>20</v>
      </c>
      <c r="H213" s="182" t="s">
        <v>139</v>
      </c>
      <c r="I213" s="184"/>
      <c r="J213" s="196" t="s">
        <v>191</v>
      </c>
      <c r="K213" s="186"/>
      <c r="L213" s="187"/>
      <c r="M213" s="187"/>
      <c r="N213" s="187"/>
      <c r="O213" s="187"/>
      <c r="P213" s="187"/>
      <c r="Q213" s="188">
        <f t="shared" si="44"/>
        <v>0</v>
      </c>
      <c r="R213" s="164"/>
      <c r="S213" s="138"/>
    </row>
    <row r="214" spans="4:19" s="125" customFormat="1" ht="15.75">
      <c r="D214" s="124"/>
      <c r="E214" s="181" t="s">
        <v>17</v>
      </c>
      <c r="F214" s="182" t="s">
        <v>3</v>
      </c>
      <c r="G214" s="183" t="s">
        <v>20</v>
      </c>
      <c r="H214" s="182" t="s">
        <v>141</v>
      </c>
      <c r="I214" s="184"/>
      <c r="J214" s="196" t="s">
        <v>144</v>
      </c>
      <c r="K214" s="186"/>
      <c r="L214" s="187"/>
      <c r="M214" s="187"/>
      <c r="N214" s="187"/>
      <c r="O214" s="187"/>
      <c r="P214" s="187"/>
      <c r="Q214" s="188">
        <f t="shared" si="44"/>
        <v>0</v>
      </c>
      <c r="R214" s="164"/>
      <c r="S214" s="138"/>
    </row>
    <row r="215" spans="4:19" s="125" customFormat="1" ht="15.75">
      <c r="D215" s="124"/>
      <c r="E215" s="181" t="s">
        <v>17</v>
      </c>
      <c r="F215" s="182" t="s">
        <v>3</v>
      </c>
      <c r="G215" s="183" t="s">
        <v>20</v>
      </c>
      <c r="H215" s="182" t="s">
        <v>143</v>
      </c>
      <c r="I215" s="184"/>
      <c r="J215" s="196" t="s">
        <v>148</v>
      </c>
      <c r="K215" s="186">
        <f aca="true" t="shared" si="45" ref="K215:P215">SUM(K216)</f>
        <v>0</v>
      </c>
      <c r="L215" s="187">
        <f t="shared" si="45"/>
        <v>0</v>
      </c>
      <c r="M215" s="187">
        <f t="shared" si="45"/>
        <v>0</v>
      </c>
      <c r="N215" s="187">
        <f t="shared" si="45"/>
        <v>0</v>
      </c>
      <c r="O215" s="187">
        <f t="shared" si="45"/>
        <v>0</v>
      </c>
      <c r="P215" s="187">
        <f t="shared" si="45"/>
        <v>0</v>
      </c>
      <c r="Q215" s="188">
        <f t="shared" si="44"/>
        <v>0</v>
      </c>
      <c r="R215" s="164"/>
      <c r="S215" s="138"/>
    </row>
    <row r="216" spans="4:19" s="123" customFormat="1" ht="15.75">
      <c r="D216" s="122"/>
      <c r="E216" s="189" t="s">
        <v>17</v>
      </c>
      <c r="F216" s="190" t="s">
        <v>3</v>
      </c>
      <c r="G216" s="191" t="s">
        <v>20</v>
      </c>
      <c r="H216" s="190" t="s">
        <v>143</v>
      </c>
      <c r="I216" s="192" t="s">
        <v>20</v>
      </c>
      <c r="J216" s="274" t="s">
        <v>192</v>
      </c>
      <c r="K216" s="193"/>
      <c r="L216" s="194"/>
      <c r="M216" s="194"/>
      <c r="N216" s="194"/>
      <c r="O216" s="194"/>
      <c r="P216" s="194"/>
      <c r="Q216" s="195">
        <f t="shared" si="44"/>
        <v>0</v>
      </c>
      <c r="R216" s="164"/>
      <c r="S216" s="139"/>
    </row>
    <row r="217" spans="4:19" s="125" customFormat="1" ht="15.75">
      <c r="D217" s="124"/>
      <c r="E217" s="228" t="s">
        <v>17</v>
      </c>
      <c r="F217" s="229" t="s">
        <v>3</v>
      </c>
      <c r="G217" s="230" t="s">
        <v>20</v>
      </c>
      <c r="H217" s="229" t="s">
        <v>57</v>
      </c>
      <c r="I217" s="231"/>
      <c r="J217" s="196" t="s">
        <v>150</v>
      </c>
      <c r="K217" s="186"/>
      <c r="L217" s="187"/>
      <c r="M217" s="187"/>
      <c r="N217" s="187"/>
      <c r="O217" s="187"/>
      <c r="P217" s="187"/>
      <c r="Q217" s="188">
        <f t="shared" si="44"/>
        <v>0</v>
      </c>
      <c r="R217" s="164"/>
      <c r="S217" s="138"/>
    </row>
    <row r="218" spans="4:19" s="125" customFormat="1" ht="47.25">
      <c r="D218" s="124"/>
      <c r="E218" s="228"/>
      <c r="F218" s="229"/>
      <c r="G218" s="230"/>
      <c r="H218" s="229"/>
      <c r="I218" s="231"/>
      <c r="J218" s="217" t="s">
        <v>151</v>
      </c>
      <c r="K218" s="186"/>
      <c r="L218" s="187"/>
      <c r="M218" s="187"/>
      <c r="N218" s="187"/>
      <c r="O218" s="187"/>
      <c r="P218" s="187"/>
      <c r="Q218" s="188">
        <f t="shared" si="44"/>
        <v>0</v>
      </c>
      <c r="R218" s="164"/>
      <c r="S218" s="138"/>
    </row>
    <row r="219" spans="4:19" s="125" customFormat="1" ht="15.75">
      <c r="D219" s="124"/>
      <c r="E219" s="174" t="s">
        <v>17</v>
      </c>
      <c r="F219" s="175" t="s">
        <v>3</v>
      </c>
      <c r="G219" s="176" t="s">
        <v>23</v>
      </c>
      <c r="H219" s="175"/>
      <c r="I219" s="177"/>
      <c r="J219" s="317" t="s">
        <v>152</v>
      </c>
      <c r="K219" s="178">
        <f aca="true" t="shared" si="46" ref="K219:P219">SUM(K220:K222)</f>
        <v>3672</v>
      </c>
      <c r="L219" s="179">
        <f t="shared" si="46"/>
        <v>0</v>
      </c>
      <c r="M219" s="179">
        <f t="shared" si="46"/>
        <v>0</v>
      </c>
      <c r="N219" s="179">
        <f t="shared" si="46"/>
        <v>0</v>
      </c>
      <c r="O219" s="179">
        <f t="shared" si="46"/>
        <v>0</v>
      </c>
      <c r="P219" s="179">
        <f t="shared" si="46"/>
        <v>0</v>
      </c>
      <c r="Q219" s="180">
        <f>SUM(Q220:Q222)</f>
        <v>3672</v>
      </c>
      <c r="R219" s="164"/>
      <c r="S219" s="138"/>
    </row>
    <row r="220" spans="4:19" s="125" customFormat="1" ht="15.75">
      <c r="D220" s="124"/>
      <c r="E220" s="181" t="s">
        <v>17</v>
      </c>
      <c r="F220" s="182" t="s">
        <v>3</v>
      </c>
      <c r="G220" s="183" t="s">
        <v>23</v>
      </c>
      <c r="H220" s="182" t="s">
        <v>20</v>
      </c>
      <c r="I220" s="184"/>
      <c r="J220" s="196" t="s">
        <v>153</v>
      </c>
      <c r="K220" s="186">
        <v>1777</v>
      </c>
      <c r="L220" s="187"/>
      <c r="M220" s="187"/>
      <c r="N220" s="187"/>
      <c r="O220" s="187"/>
      <c r="P220" s="187"/>
      <c r="Q220" s="195">
        <f t="shared" si="44"/>
        <v>1777</v>
      </c>
      <c r="R220" s="164">
        <v>1122</v>
      </c>
      <c r="S220" s="138" t="s">
        <v>535</v>
      </c>
    </row>
    <row r="221" spans="4:19" s="125" customFormat="1" ht="15.75">
      <c r="D221" s="124"/>
      <c r="E221" s="181" t="s">
        <v>17</v>
      </c>
      <c r="F221" s="182" t="s">
        <v>3</v>
      </c>
      <c r="G221" s="183" t="s">
        <v>23</v>
      </c>
      <c r="H221" s="182" t="s">
        <v>23</v>
      </c>
      <c r="I221" s="184"/>
      <c r="J221" s="196" t="s">
        <v>154</v>
      </c>
      <c r="K221" s="186">
        <v>1895</v>
      </c>
      <c r="L221" s="187"/>
      <c r="M221" s="187"/>
      <c r="N221" s="187"/>
      <c r="O221" s="187"/>
      <c r="P221" s="187"/>
      <c r="Q221" s="195">
        <f t="shared" si="44"/>
        <v>1895</v>
      </c>
      <c r="R221" s="164">
        <v>548</v>
      </c>
      <c r="S221" s="138"/>
    </row>
    <row r="222" spans="4:19" s="125" customFormat="1" ht="15.75">
      <c r="D222" s="124"/>
      <c r="E222" s="181" t="s">
        <v>17</v>
      </c>
      <c r="F222" s="182" t="s">
        <v>3</v>
      </c>
      <c r="G222" s="183" t="s">
        <v>23</v>
      </c>
      <c r="H222" s="182" t="s">
        <v>26</v>
      </c>
      <c r="I222" s="184"/>
      <c r="J222" s="196" t="s">
        <v>155</v>
      </c>
      <c r="K222" s="186"/>
      <c r="L222" s="187"/>
      <c r="M222" s="187"/>
      <c r="N222" s="187"/>
      <c r="O222" s="187"/>
      <c r="P222" s="187"/>
      <c r="Q222" s="188">
        <f t="shared" si="44"/>
        <v>0</v>
      </c>
      <c r="R222" s="164"/>
      <c r="S222" s="138"/>
    </row>
    <row r="223" spans="4:19" s="125" customFormat="1" ht="15.75">
      <c r="D223" s="124"/>
      <c r="E223" s="174" t="s">
        <v>17</v>
      </c>
      <c r="F223" s="175" t="s">
        <v>3</v>
      </c>
      <c r="G223" s="176" t="s">
        <v>26</v>
      </c>
      <c r="H223" s="175"/>
      <c r="I223" s="177"/>
      <c r="J223" s="317" t="s">
        <v>156</v>
      </c>
      <c r="K223" s="178">
        <f aca="true" t="shared" si="47" ref="K223:P223">SUM(K224+K227+K231)</f>
        <v>9527</v>
      </c>
      <c r="L223" s="179">
        <f t="shared" si="47"/>
        <v>0</v>
      </c>
      <c r="M223" s="179">
        <f t="shared" si="47"/>
        <v>0</v>
      </c>
      <c r="N223" s="179">
        <f t="shared" si="47"/>
        <v>0</v>
      </c>
      <c r="O223" s="179">
        <f t="shared" si="47"/>
        <v>0</v>
      </c>
      <c r="P223" s="179">
        <f t="shared" si="47"/>
        <v>0</v>
      </c>
      <c r="Q223" s="188">
        <f t="shared" si="44"/>
        <v>9527</v>
      </c>
      <c r="R223" s="164"/>
      <c r="S223" s="138"/>
    </row>
    <row r="224" spans="4:19" s="125" customFormat="1" ht="15.75">
      <c r="D224" s="124"/>
      <c r="E224" s="181" t="s">
        <v>17</v>
      </c>
      <c r="F224" s="182" t="s">
        <v>3</v>
      </c>
      <c r="G224" s="183" t="s">
        <v>26</v>
      </c>
      <c r="H224" s="182" t="s">
        <v>20</v>
      </c>
      <c r="I224" s="184"/>
      <c r="J224" s="196" t="s">
        <v>157</v>
      </c>
      <c r="K224" s="186">
        <f aca="true" t="shared" si="48" ref="K224:P224">SUM(K225:K226)</f>
        <v>5061</v>
      </c>
      <c r="L224" s="187">
        <f t="shared" si="48"/>
        <v>0</v>
      </c>
      <c r="M224" s="187">
        <f t="shared" si="48"/>
        <v>0</v>
      </c>
      <c r="N224" s="187">
        <f t="shared" si="48"/>
        <v>0</v>
      </c>
      <c r="O224" s="187">
        <f t="shared" si="48"/>
        <v>0</v>
      </c>
      <c r="P224" s="187">
        <f t="shared" si="48"/>
        <v>0</v>
      </c>
      <c r="Q224" s="188">
        <f t="shared" si="44"/>
        <v>5061</v>
      </c>
      <c r="R224" s="164"/>
      <c r="S224" s="138"/>
    </row>
    <row r="225" spans="4:19" s="123" customFormat="1" ht="15.75">
      <c r="D225" s="122"/>
      <c r="E225" s="189" t="s">
        <v>17</v>
      </c>
      <c r="F225" s="190" t="s">
        <v>3</v>
      </c>
      <c r="G225" s="191" t="s">
        <v>26</v>
      </c>
      <c r="H225" s="190" t="s">
        <v>20</v>
      </c>
      <c r="I225" s="192" t="s">
        <v>20</v>
      </c>
      <c r="J225" s="274" t="s">
        <v>158</v>
      </c>
      <c r="K225" s="193">
        <v>5061</v>
      </c>
      <c r="L225" s="194"/>
      <c r="M225" s="194"/>
      <c r="N225" s="194"/>
      <c r="O225" s="194"/>
      <c r="P225" s="194"/>
      <c r="Q225" s="188">
        <f t="shared" si="44"/>
        <v>5061</v>
      </c>
      <c r="R225" s="164">
        <v>2164</v>
      </c>
      <c r="S225" s="139"/>
    </row>
    <row r="226" spans="4:19" s="123" customFormat="1" ht="15.75">
      <c r="D226" s="122"/>
      <c r="E226" s="189" t="s">
        <v>17</v>
      </c>
      <c r="F226" s="190" t="s">
        <v>3</v>
      </c>
      <c r="G226" s="191" t="s">
        <v>26</v>
      </c>
      <c r="H226" s="190" t="s">
        <v>20</v>
      </c>
      <c r="I226" s="192" t="s">
        <v>23</v>
      </c>
      <c r="J226" s="274" t="s">
        <v>159</v>
      </c>
      <c r="K226" s="193"/>
      <c r="L226" s="194"/>
      <c r="M226" s="194"/>
      <c r="N226" s="194"/>
      <c r="O226" s="194"/>
      <c r="P226" s="194"/>
      <c r="Q226" s="195">
        <f t="shared" si="44"/>
        <v>0</v>
      </c>
      <c r="R226" s="164"/>
      <c r="S226" s="139"/>
    </row>
    <row r="227" spans="4:19" s="125" customFormat="1" ht="15.75">
      <c r="D227" s="124"/>
      <c r="E227" s="181" t="s">
        <v>17</v>
      </c>
      <c r="F227" s="182" t="s">
        <v>3</v>
      </c>
      <c r="G227" s="183" t="s">
        <v>26</v>
      </c>
      <c r="H227" s="182" t="s">
        <v>23</v>
      </c>
      <c r="I227" s="184"/>
      <c r="J227" s="196" t="s">
        <v>160</v>
      </c>
      <c r="K227" s="186">
        <f aca="true" t="shared" si="49" ref="K227:P227">SUM(K228:K230)</f>
        <v>4466</v>
      </c>
      <c r="L227" s="187">
        <f t="shared" si="49"/>
        <v>0</v>
      </c>
      <c r="M227" s="187">
        <f t="shared" si="49"/>
        <v>0</v>
      </c>
      <c r="N227" s="187">
        <f t="shared" si="49"/>
        <v>0</v>
      </c>
      <c r="O227" s="187">
        <f t="shared" si="49"/>
        <v>0</v>
      </c>
      <c r="P227" s="187">
        <f t="shared" si="49"/>
        <v>0</v>
      </c>
      <c r="Q227" s="188">
        <f t="shared" si="44"/>
        <v>4466</v>
      </c>
      <c r="R227" s="164"/>
      <c r="S227" s="138"/>
    </row>
    <row r="228" spans="4:19" s="123" customFormat="1" ht="15.75">
      <c r="D228" s="122"/>
      <c r="E228" s="189" t="s">
        <v>17</v>
      </c>
      <c r="F228" s="190" t="s">
        <v>3</v>
      </c>
      <c r="G228" s="191" t="s">
        <v>26</v>
      </c>
      <c r="H228" s="190" t="s">
        <v>23</v>
      </c>
      <c r="I228" s="192" t="s">
        <v>20</v>
      </c>
      <c r="J228" s="274" t="s">
        <v>158</v>
      </c>
      <c r="K228" s="193">
        <v>4466</v>
      </c>
      <c r="L228" s="194"/>
      <c r="M228" s="194"/>
      <c r="N228" s="194"/>
      <c r="O228" s="194"/>
      <c r="P228" s="194"/>
      <c r="Q228" s="188">
        <f t="shared" si="44"/>
        <v>4466</v>
      </c>
      <c r="R228" s="164">
        <v>1443</v>
      </c>
      <c r="S228" s="139"/>
    </row>
    <row r="229" spans="4:19" s="123" customFormat="1" ht="15.75">
      <c r="D229" s="122"/>
      <c r="E229" s="189" t="s">
        <v>17</v>
      </c>
      <c r="F229" s="190" t="s">
        <v>3</v>
      </c>
      <c r="G229" s="191" t="s">
        <v>26</v>
      </c>
      <c r="H229" s="190" t="s">
        <v>23</v>
      </c>
      <c r="I229" s="192" t="s">
        <v>23</v>
      </c>
      <c r="J229" s="274" t="s">
        <v>161</v>
      </c>
      <c r="K229" s="193"/>
      <c r="L229" s="194"/>
      <c r="M229" s="194"/>
      <c r="N229" s="194"/>
      <c r="O229" s="194"/>
      <c r="P229" s="194"/>
      <c r="Q229" s="195">
        <f t="shared" si="44"/>
        <v>0</v>
      </c>
      <c r="R229" s="164"/>
      <c r="S229" s="139"/>
    </row>
    <row r="230" spans="4:19" s="123" customFormat="1" ht="15.75">
      <c r="D230" s="122"/>
      <c r="E230" s="189" t="s">
        <v>17</v>
      </c>
      <c r="F230" s="190" t="s">
        <v>3</v>
      </c>
      <c r="G230" s="191" t="s">
        <v>26</v>
      </c>
      <c r="H230" s="190" t="s">
        <v>23</v>
      </c>
      <c r="I230" s="192" t="s">
        <v>26</v>
      </c>
      <c r="J230" s="274" t="s">
        <v>561</v>
      </c>
      <c r="K230" s="193"/>
      <c r="L230" s="194"/>
      <c r="M230" s="194"/>
      <c r="N230" s="194"/>
      <c r="O230" s="194"/>
      <c r="P230" s="194"/>
      <c r="Q230" s="195">
        <f t="shared" si="44"/>
        <v>0</v>
      </c>
      <c r="R230" s="164"/>
      <c r="S230" s="139"/>
    </row>
    <row r="231" spans="4:19" s="125" customFormat="1" ht="15.75">
      <c r="D231" s="124"/>
      <c r="E231" s="181" t="s">
        <v>17</v>
      </c>
      <c r="F231" s="182" t="s">
        <v>3</v>
      </c>
      <c r="G231" s="183" t="s">
        <v>26</v>
      </c>
      <c r="H231" s="182" t="s">
        <v>26</v>
      </c>
      <c r="I231" s="184"/>
      <c r="J231" s="196" t="s">
        <v>162</v>
      </c>
      <c r="K231" s="186">
        <f aca="true" t="shared" si="50" ref="K231:P231">SUM(K232:K235)</f>
        <v>0</v>
      </c>
      <c r="L231" s="187">
        <f t="shared" si="50"/>
        <v>0</v>
      </c>
      <c r="M231" s="187">
        <f t="shared" si="50"/>
        <v>0</v>
      </c>
      <c r="N231" s="187">
        <f t="shared" si="50"/>
        <v>0</v>
      </c>
      <c r="O231" s="187">
        <f t="shared" si="50"/>
        <v>0</v>
      </c>
      <c r="P231" s="187">
        <f t="shared" si="50"/>
        <v>0</v>
      </c>
      <c r="Q231" s="188">
        <f t="shared" si="44"/>
        <v>0</v>
      </c>
      <c r="R231" s="164"/>
      <c r="S231" s="138"/>
    </row>
    <row r="232" spans="4:19" s="123" customFormat="1" ht="15.75">
      <c r="D232" s="122"/>
      <c r="E232" s="213" t="s">
        <v>17</v>
      </c>
      <c r="F232" s="202" t="s">
        <v>3</v>
      </c>
      <c r="G232" s="214" t="s">
        <v>20</v>
      </c>
      <c r="H232" s="202" t="s">
        <v>26</v>
      </c>
      <c r="I232" s="215" t="s">
        <v>20</v>
      </c>
      <c r="J232" s="270" t="s">
        <v>164</v>
      </c>
      <c r="K232" s="193"/>
      <c r="L232" s="194"/>
      <c r="M232" s="194"/>
      <c r="N232" s="194"/>
      <c r="O232" s="194"/>
      <c r="P232" s="194"/>
      <c r="Q232" s="195">
        <f t="shared" si="44"/>
        <v>0</v>
      </c>
      <c r="R232" s="164"/>
      <c r="S232" s="139"/>
    </row>
    <row r="233" spans="4:19" s="123" customFormat="1" ht="15.75">
      <c r="D233" s="122"/>
      <c r="E233" s="213" t="s">
        <v>17</v>
      </c>
      <c r="F233" s="202" t="s">
        <v>3</v>
      </c>
      <c r="G233" s="214" t="s">
        <v>20</v>
      </c>
      <c r="H233" s="202" t="s">
        <v>26</v>
      </c>
      <c r="I233" s="215" t="s">
        <v>23</v>
      </c>
      <c r="J233" s="270" t="s">
        <v>164</v>
      </c>
      <c r="K233" s="193"/>
      <c r="L233" s="194"/>
      <c r="M233" s="194"/>
      <c r="N233" s="194"/>
      <c r="O233" s="194"/>
      <c r="P233" s="194"/>
      <c r="Q233" s="195">
        <f t="shared" si="44"/>
        <v>0</v>
      </c>
      <c r="R233" s="164"/>
      <c r="S233" s="139"/>
    </row>
    <row r="234" spans="4:19" s="123" customFormat="1" ht="15.75">
      <c r="D234" s="122"/>
      <c r="E234" s="213" t="s">
        <v>17</v>
      </c>
      <c r="F234" s="202" t="s">
        <v>3</v>
      </c>
      <c r="G234" s="214" t="s">
        <v>20</v>
      </c>
      <c r="H234" s="202" t="s">
        <v>26</v>
      </c>
      <c r="I234" s="215" t="s">
        <v>26</v>
      </c>
      <c r="J234" s="270" t="s">
        <v>165</v>
      </c>
      <c r="K234" s="193"/>
      <c r="L234" s="194"/>
      <c r="M234" s="194"/>
      <c r="N234" s="194"/>
      <c r="O234" s="194"/>
      <c r="P234" s="194"/>
      <c r="Q234" s="195">
        <f t="shared" si="44"/>
        <v>0</v>
      </c>
      <c r="R234" s="164"/>
      <c r="S234" s="139"/>
    </row>
    <row r="235" spans="4:19" s="123" customFormat="1" ht="15.75">
      <c r="D235" s="122"/>
      <c r="E235" s="213" t="s">
        <v>17</v>
      </c>
      <c r="F235" s="202" t="s">
        <v>3</v>
      </c>
      <c r="G235" s="214" t="s">
        <v>20</v>
      </c>
      <c r="H235" s="202" t="s">
        <v>26</v>
      </c>
      <c r="I235" s="215" t="s">
        <v>30</v>
      </c>
      <c r="J235" s="270" t="s">
        <v>193</v>
      </c>
      <c r="K235" s="193"/>
      <c r="L235" s="194"/>
      <c r="M235" s="194"/>
      <c r="N235" s="194"/>
      <c r="O235" s="194"/>
      <c r="P235" s="194"/>
      <c r="Q235" s="195">
        <f t="shared" si="44"/>
        <v>0</v>
      </c>
      <c r="R235" s="164"/>
      <c r="S235" s="139"/>
    </row>
    <row r="236" spans="4:19" s="125" customFormat="1" ht="15.75">
      <c r="D236" s="124"/>
      <c r="E236" s="174" t="s">
        <v>17</v>
      </c>
      <c r="F236" s="175" t="s">
        <v>3</v>
      </c>
      <c r="G236" s="176" t="s">
        <v>30</v>
      </c>
      <c r="H236" s="175"/>
      <c r="I236" s="177"/>
      <c r="J236" s="317" t="s">
        <v>167</v>
      </c>
      <c r="K236" s="178">
        <f aca="true" t="shared" si="51" ref="K236:P236">SUM(K237:K243)</f>
        <v>22000</v>
      </c>
      <c r="L236" s="179">
        <f t="shared" si="51"/>
        <v>0</v>
      </c>
      <c r="M236" s="179">
        <f t="shared" si="51"/>
        <v>0</v>
      </c>
      <c r="N236" s="179">
        <f t="shared" si="51"/>
        <v>0</v>
      </c>
      <c r="O236" s="179">
        <f t="shared" si="51"/>
        <v>0</v>
      </c>
      <c r="P236" s="179">
        <f t="shared" si="51"/>
        <v>0</v>
      </c>
      <c r="Q236" s="180">
        <f>SUM(Q237:Q243)</f>
        <v>22000</v>
      </c>
      <c r="R236" s="164"/>
      <c r="S236" s="138"/>
    </row>
    <row r="237" spans="4:19" s="125" customFormat="1" ht="15.75">
      <c r="D237" s="124"/>
      <c r="E237" s="181" t="s">
        <v>17</v>
      </c>
      <c r="F237" s="182" t="s">
        <v>3</v>
      </c>
      <c r="G237" s="183" t="s">
        <v>30</v>
      </c>
      <c r="H237" s="182" t="s">
        <v>20</v>
      </c>
      <c r="I237" s="184"/>
      <c r="J237" s="196" t="s">
        <v>168</v>
      </c>
      <c r="K237" s="186"/>
      <c r="L237" s="187"/>
      <c r="M237" s="187"/>
      <c r="N237" s="187"/>
      <c r="O237" s="187"/>
      <c r="P237" s="187"/>
      <c r="Q237" s="188">
        <f t="shared" si="44"/>
        <v>0</v>
      </c>
      <c r="R237" s="164"/>
      <c r="S237" s="138"/>
    </row>
    <row r="238" spans="4:19" s="125" customFormat="1" ht="15.75">
      <c r="D238" s="124"/>
      <c r="E238" s="181" t="s">
        <v>17</v>
      </c>
      <c r="F238" s="182" t="s">
        <v>3</v>
      </c>
      <c r="G238" s="183" t="s">
        <v>30</v>
      </c>
      <c r="H238" s="182" t="s">
        <v>23</v>
      </c>
      <c r="I238" s="184"/>
      <c r="J238" s="196" t="s">
        <v>169</v>
      </c>
      <c r="K238" s="186"/>
      <c r="L238" s="187"/>
      <c r="M238" s="187"/>
      <c r="N238" s="187"/>
      <c r="O238" s="187"/>
      <c r="P238" s="187"/>
      <c r="Q238" s="188">
        <f t="shared" si="44"/>
        <v>0</v>
      </c>
      <c r="R238" s="164"/>
      <c r="S238" s="138"/>
    </row>
    <row r="239" spans="4:19" s="125" customFormat="1" ht="15.75">
      <c r="D239" s="124"/>
      <c r="E239" s="181" t="s">
        <v>17</v>
      </c>
      <c r="F239" s="182" t="s">
        <v>3</v>
      </c>
      <c r="G239" s="183" t="s">
        <v>30</v>
      </c>
      <c r="H239" s="182" t="s">
        <v>26</v>
      </c>
      <c r="I239" s="184"/>
      <c r="J239" s="196" t="s">
        <v>170</v>
      </c>
      <c r="K239" s="186"/>
      <c r="L239" s="187"/>
      <c r="M239" s="187"/>
      <c r="N239" s="187"/>
      <c r="O239" s="187"/>
      <c r="P239" s="187"/>
      <c r="Q239" s="188">
        <f t="shared" si="44"/>
        <v>0</v>
      </c>
      <c r="R239" s="164"/>
      <c r="S239" s="138"/>
    </row>
    <row r="240" spans="4:19" s="125" customFormat="1" ht="15.75">
      <c r="D240" s="124"/>
      <c r="E240" s="181" t="s">
        <v>17</v>
      </c>
      <c r="F240" s="182" t="s">
        <v>3</v>
      </c>
      <c r="G240" s="183" t="s">
        <v>30</v>
      </c>
      <c r="H240" s="182" t="s">
        <v>30</v>
      </c>
      <c r="I240" s="184"/>
      <c r="J240" s="196" t="s">
        <v>171</v>
      </c>
      <c r="K240" s="186"/>
      <c r="L240" s="187"/>
      <c r="M240" s="187"/>
      <c r="N240" s="187"/>
      <c r="O240" s="187"/>
      <c r="P240" s="187"/>
      <c r="Q240" s="188">
        <f t="shared" si="44"/>
        <v>0</v>
      </c>
      <c r="R240" s="164"/>
      <c r="S240" s="138"/>
    </row>
    <row r="241" spans="4:19" s="125" customFormat="1" ht="15.75">
      <c r="D241" s="124"/>
      <c r="E241" s="181" t="s">
        <v>17</v>
      </c>
      <c r="F241" s="182" t="s">
        <v>3</v>
      </c>
      <c r="G241" s="183" t="s">
        <v>30</v>
      </c>
      <c r="H241" s="182" t="s">
        <v>36</v>
      </c>
      <c r="I241" s="184"/>
      <c r="J241" s="196" t="s">
        <v>172</v>
      </c>
      <c r="K241" s="178">
        <v>10000</v>
      </c>
      <c r="L241" s="179"/>
      <c r="M241" s="179"/>
      <c r="N241" s="179"/>
      <c r="O241" s="179"/>
      <c r="P241" s="179"/>
      <c r="Q241" s="188">
        <f t="shared" si="44"/>
        <v>10000</v>
      </c>
      <c r="R241" s="164">
        <f>Q241</f>
        <v>10000</v>
      </c>
      <c r="S241" s="138"/>
    </row>
    <row r="242" spans="4:19" s="125" customFormat="1" ht="15.75">
      <c r="D242" s="124"/>
      <c r="E242" s="181" t="s">
        <v>17</v>
      </c>
      <c r="F242" s="182" t="s">
        <v>3</v>
      </c>
      <c r="G242" s="183" t="s">
        <v>30</v>
      </c>
      <c r="H242" s="182" t="s">
        <v>38</v>
      </c>
      <c r="I242" s="184"/>
      <c r="J242" s="196" t="s">
        <v>173</v>
      </c>
      <c r="K242" s="178">
        <v>12000</v>
      </c>
      <c r="L242" s="179"/>
      <c r="M242" s="179"/>
      <c r="N242" s="179"/>
      <c r="O242" s="179"/>
      <c r="P242" s="179"/>
      <c r="Q242" s="188">
        <f t="shared" si="44"/>
        <v>12000</v>
      </c>
      <c r="R242" s="164">
        <f>Q242</f>
        <v>12000</v>
      </c>
      <c r="S242" s="138"/>
    </row>
    <row r="243" spans="4:19" s="125" customFormat="1" ht="15.75">
      <c r="D243" s="124"/>
      <c r="E243" s="181" t="s">
        <v>17</v>
      </c>
      <c r="F243" s="182" t="s">
        <v>3</v>
      </c>
      <c r="G243" s="183" t="s">
        <v>30</v>
      </c>
      <c r="H243" s="182" t="s">
        <v>40</v>
      </c>
      <c r="I243" s="184"/>
      <c r="J243" s="196" t="s">
        <v>174</v>
      </c>
      <c r="K243" s="178"/>
      <c r="L243" s="179"/>
      <c r="M243" s="179"/>
      <c r="N243" s="179"/>
      <c r="O243" s="179"/>
      <c r="P243" s="179"/>
      <c r="Q243" s="188">
        <f t="shared" si="44"/>
        <v>0</v>
      </c>
      <c r="R243" s="164"/>
      <c r="S243" s="138"/>
    </row>
    <row r="244" spans="4:19" s="125" customFormat="1" ht="15.75">
      <c r="D244" s="124"/>
      <c r="E244" s="174" t="s">
        <v>17</v>
      </c>
      <c r="F244" s="175" t="s">
        <v>3</v>
      </c>
      <c r="G244" s="176" t="s">
        <v>36</v>
      </c>
      <c r="H244" s="175"/>
      <c r="I244" s="177"/>
      <c r="J244" s="317" t="s">
        <v>175</v>
      </c>
      <c r="K244" s="178">
        <f aca="true" t="shared" si="52" ref="K244:P244">SUM(K245+K248+K249+K251)</f>
        <v>3400</v>
      </c>
      <c r="L244" s="179">
        <f t="shared" si="52"/>
        <v>0</v>
      </c>
      <c r="M244" s="179">
        <f t="shared" si="52"/>
        <v>0</v>
      </c>
      <c r="N244" s="179">
        <f t="shared" si="52"/>
        <v>0</v>
      </c>
      <c r="O244" s="179">
        <f t="shared" si="52"/>
        <v>0</v>
      </c>
      <c r="P244" s="179">
        <f t="shared" si="52"/>
        <v>0</v>
      </c>
      <c r="Q244" s="180">
        <f>Q245+Q248+Q249+Q251</f>
        <v>3400</v>
      </c>
      <c r="R244" s="164"/>
      <c r="S244" s="138"/>
    </row>
    <row r="245" spans="4:19" s="125" customFormat="1" ht="15.75">
      <c r="D245" s="124"/>
      <c r="E245" s="181" t="s">
        <v>17</v>
      </c>
      <c r="F245" s="182" t="s">
        <v>3</v>
      </c>
      <c r="G245" s="183" t="s">
        <v>36</v>
      </c>
      <c r="H245" s="182" t="s">
        <v>20</v>
      </c>
      <c r="I245" s="184"/>
      <c r="J245" s="196" t="s">
        <v>176</v>
      </c>
      <c r="K245" s="186">
        <f aca="true" t="shared" si="53" ref="K245:P245">SUM(K246:K247)</f>
        <v>2000</v>
      </c>
      <c r="L245" s="187">
        <f t="shared" si="53"/>
        <v>0</v>
      </c>
      <c r="M245" s="187">
        <f t="shared" si="53"/>
        <v>0</v>
      </c>
      <c r="N245" s="187">
        <f t="shared" si="53"/>
        <v>0</v>
      </c>
      <c r="O245" s="187">
        <f t="shared" si="53"/>
        <v>0</v>
      </c>
      <c r="P245" s="187">
        <f t="shared" si="53"/>
        <v>0</v>
      </c>
      <c r="Q245" s="188">
        <f t="shared" si="44"/>
        <v>2000</v>
      </c>
      <c r="R245" s="164"/>
      <c r="S245" s="138"/>
    </row>
    <row r="246" spans="4:19" s="123" customFormat="1" ht="15.75">
      <c r="D246" s="122"/>
      <c r="E246" s="189" t="s">
        <v>17</v>
      </c>
      <c r="F246" s="190" t="s">
        <v>3</v>
      </c>
      <c r="G246" s="191" t="s">
        <v>36</v>
      </c>
      <c r="H246" s="190" t="s">
        <v>20</v>
      </c>
      <c r="I246" s="192" t="s">
        <v>20</v>
      </c>
      <c r="J246" s="274" t="s">
        <v>177</v>
      </c>
      <c r="K246" s="193">
        <v>1000</v>
      </c>
      <c r="L246" s="194"/>
      <c r="M246" s="194"/>
      <c r="N246" s="194"/>
      <c r="O246" s="194"/>
      <c r="P246" s="194"/>
      <c r="Q246" s="188">
        <f t="shared" si="44"/>
        <v>1000</v>
      </c>
      <c r="R246" s="164">
        <f>Q246</f>
        <v>1000</v>
      </c>
      <c r="S246" s="139"/>
    </row>
    <row r="247" spans="4:19" s="123" customFormat="1" ht="15.75">
      <c r="D247" s="122"/>
      <c r="E247" s="189" t="s">
        <v>17</v>
      </c>
      <c r="F247" s="190" t="s">
        <v>3</v>
      </c>
      <c r="G247" s="191" t="s">
        <v>36</v>
      </c>
      <c r="H247" s="190" t="s">
        <v>20</v>
      </c>
      <c r="I247" s="192" t="s">
        <v>23</v>
      </c>
      <c r="J247" s="274" t="s">
        <v>178</v>
      </c>
      <c r="K247" s="193">
        <v>1000</v>
      </c>
      <c r="L247" s="194"/>
      <c r="M247" s="194"/>
      <c r="N247" s="194"/>
      <c r="O247" s="194"/>
      <c r="P247" s="194"/>
      <c r="Q247" s="188">
        <f t="shared" si="44"/>
        <v>1000</v>
      </c>
      <c r="R247" s="164">
        <f>Q247</f>
        <v>1000</v>
      </c>
      <c r="S247" s="139"/>
    </row>
    <row r="248" spans="4:19" s="125" customFormat="1" ht="15.75">
      <c r="D248" s="124"/>
      <c r="E248" s="181" t="s">
        <v>17</v>
      </c>
      <c r="F248" s="182" t="s">
        <v>3</v>
      </c>
      <c r="G248" s="183" t="s">
        <v>36</v>
      </c>
      <c r="H248" s="182" t="s">
        <v>23</v>
      </c>
      <c r="I248" s="184"/>
      <c r="J248" s="196" t="s">
        <v>179</v>
      </c>
      <c r="K248" s="186">
        <v>500</v>
      </c>
      <c r="L248" s="187"/>
      <c r="M248" s="187"/>
      <c r="N248" s="187"/>
      <c r="O248" s="187"/>
      <c r="P248" s="187"/>
      <c r="Q248" s="188">
        <f t="shared" si="44"/>
        <v>500</v>
      </c>
      <c r="R248" s="164">
        <f>Q248</f>
        <v>500</v>
      </c>
      <c r="S248" s="138"/>
    </row>
    <row r="249" spans="4:19" s="125" customFormat="1" ht="15.75">
      <c r="D249" s="124"/>
      <c r="E249" s="181" t="s">
        <v>17</v>
      </c>
      <c r="F249" s="182" t="s">
        <v>3</v>
      </c>
      <c r="G249" s="183" t="s">
        <v>36</v>
      </c>
      <c r="H249" s="182" t="s">
        <v>26</v>
      </c>
      <c r="I249" s="184"/>
      <c r="J249" s="196" t="s">
        <v>180</v>
      </c>
      <c r="K249" s="186">
        <f aca="true" t="shared" si="54" ref="K249:P249">SUM(K250)</f>
        <v>500</v>
      </c>
      <c r="L249" s="187">
        <f t="shared" si="54"/>
        <v>0</v>
      </c>
      <c r="M249" s="187">
        <f t="shared" si="54"/>
        <v>0</v>
      </c>
      <c r="N249" s="187">
        <f t="shared" si="54"/>
        <v>0</v>
      </c>
      <c r="O249" s="187">
        <f t="shared" si="54"/>
        <v>0</v>
      </c>
      <c r="P249" s="187">
        <f t="shared" si="54"/>
        <v>0</v>
      </c>
      <c r="Q249" s="188">
        <f t="shared" si="44"/>
        <v>500</v>
      </c>
      <c r="R249" s="164"/>
      <c r="S249" s="138"/>
    </row>
    <row r="250" spans="4:19" s="123" customFormat="1" ht="15.75">
      <c r="D250" s="122"/>
      <c r="E250" s="189" t="s">
        <v>17</v>
      </c>
      <c r="F250" s="190" t="s">
        <v>3</v>
      </c>
      <c r="G250" s="191" t="s">
        <v>36</v>
      </c>
      <c r="H250" s="190" t="s">
        <v>26</v>
      </c>
      <c r="I250" s="192" t="s">
        <v>20</v>
      </c>
      <c r="J250" s="274" t="s">
        <v>181</v>
      </c>
      <c r="K250" s="193">
        <v>500</v>
      </c>
      <c r="L250" s="194"/>
      <c r="M250" s="194"/>
      <c r="N250" s="194"/>
      <c r="O250" s="194"/>
      <c r="P250" s="194"/>
      <c r="Q250" s="188">
        <f t="shared" si="44"/>
        <v>500</v>
      </c>
      <c r="R250" s="164">
        <f>Q250</f>
        <v>500</v>
      </c>
      <c r="S250" s="139"/>
    </row>
    <row r="251" spans="4:19" s="125" customFormat="1" ht="15.75">
      <c r="D251" s="124"/>
      <c r="E251" s="181" t="s">
        <v>17</v>
      </c>
      <c r="F251" s="182" t="s">
        <v>3</v>
      </c>
      <c r="G251" s="183" t="s">
        <v>36</v>
      </c>
      <c r="H251" s="182" t="s">
        <v>30</v>
      </c>
      <c r="I251" s="184"/>
      <c r="J251" s="196" t="s">
        <v>182</v>
      </c>
      <c r="K251" s="186">
        <v>400</v>
      </c>
      <c r="L251" s="187"/>
      <c r="M251" s="187"/>
      <c r="N251" s="187"/>
      <c r="O251" s="187"/>
      <c r="P251" s="187"/>
      <c r="Q251" s="188">
        <f t="shared" si="44"/>
        <v>400</v>
      </c>
      <c r="R251" s="164">
        <f>Q251</f>
        <v>400</v>
      </c>
      <c r="S251" s="138"/>
    </row>
    <row r="252" spans="5:19" ht="15.75">
      <c r="E252" s="165" t="s">
        <v>17</v>
      </c>
      <c r="F252" s="166" t="s">
        <v>4</v>
      </c>
      <c r="G252" s="167"/>
      <c r="H252" s="166"/>
      <c r="I252" s="168"/>
      <c r="J252" s="290" t="s">
        <v>194</v>
      </c>
      <c r="K252" s="170">
        <f aca="true" t="shared" si="55" ref="K252:P252">SUM(K253:K260)</f>
        <v>62264</v>
      </c>
      <c r="L252" s="171">
        <f t="shared" si="55"/>
        <v>0</v>
      </c>
      <c r="M252" s="171">
        <f t="shared" si="55"/>
        <v>0</v>
      </c>
      <c r="N252" s="171">
        <f t="shared" si="55"/>
        <v>0</v>
      </c>
      <c r="O252" s="171">
        <f t="shared" si="55"/>
        <v>0</v>
      </c>
      <c r="P252" s="171">
        <f t="shared" si="55"/>
        <v>0</v>
      </c>
      <c r="Q252" s="172">
        <f>SUM(Q253:Q262)</f>
        <v>62264</v>
      </c>
      <c r="R252" s="173">
        <f>SUM(R253:R262)</f>
        <v>1000</v>
      </c>
      <c r="S252" s="140"/>
    </row>
    <row r="253" spans="4:19" s="125" customFormat="1" ht="15.75">
      <c r="D253" s="124"/>
      <c r="E253" s="181" t="s">
        <v>17</v>
      </c>
      <c r="F253" s="182" t="s">
        <v>4</v>
      </c>
      <c r="G253" s="183" t="s">
        <v>20</v>
      </c>
      <c r="H253" s="182"/>
      <c r="I253" s="184"/>
      <c r="J253" s="196" t="s">
        <v>195</v>
      </c>
      <c r="K253" s="186">
        <v>59264</v>
      </c>
      <c r="L253" s="187"/>
      <c r="M253" s="194"/>
      <c r="N253" s="194"/>
      <c r="O253" s="194"/>
      <c r="P253" s="194"/>
      <c r="Q253" s="188">
        <f t="shared" si="44"/>
        <v>59264</v>
      </c>
      <c r="R253" s="232"/>
      <c r="S253" s="138" t="s">
        <v>536</v>
      </c>
    </row>
    <row r="254" spans="4:19" s="125" customFormat="1" ht="15.75">
      <c r="D254" s="124"/>
      <c r="E254" s="181" t="s">
        <v>17</v>
      </c>
      <c r="F254" s="182" t="s">
        <v>4</v>
      </c>
      <c r="G254" s="183" t="s">
        <v>23</v>
      </c>
      <c r="H254" s="182"/>
      <c r="I254" s="184"/>
      <c r="J254" s="196" t="s">
        <v>196</v>
      </c>
      <c r="K254" s="186"/>
      <c r="L254" s="187"/>
      <c r="M254" s="187"/>
      <c r="N254" s="187"/>
      <c r="O254" s="187"/>
      <c r="P254" s="187"/>
      <c r="Q254" s="188">
        <f t="shared" si="44"/>
        <v>0</v>
      </c>
      <c r="R254" s="164"/>
      <c r="S254" s="138"/>
    </row>
    <row r="255" spans="4:19" s="125" customFormat="1" ht="15.75">
      <c r="D255" s="124"/>
      <c r="E255" s="181" t="s">
        <v>17</v>
      </c>
      <c r="F255" s="182" t="s">
        <v>4</v>
      </c>
      <c r="G255" s="183" t="s">
        <v>26</v>
      </c>
      <c r="H255" s="182"/>
      <c r="I255" s="184"/>
      <c r="J255" s="196" t="s">
        <v>197</v>
      </c>
      <c r="K255" s="186"/>
      <c r="L255" s="187"/>
      <c r="M255" s="187"/>
      <c r="N255" s="187"/>
      <c r="O255" s="187"/>
      <c r="P255" s="187"/>
      <c r="Q255" s="188">
        <f t="shared" si="44"/>
        <v>0</v>
      </c>
      <c r="R255" s="164"/>
      <c r="S255" s="138"/>
    </row>
    <row r="256" spans="4:19" s="125" customFormat="1" ht="15.75">
      <c r="D256" s="124"/>
      <c r="E256" s="181" t="s">
        <v>17</v>
      </c>
      <c r="F256" s="182" t="s">
        <v>4</v>
      </c>
      <c r="G256" s="183" t="s">
        <v>30</v>
      </c>
      <c r="H256" s="182"/>
      <c r="I256" s="184"/>
      <c r="J256" s="196" t="s">
        <v>494</v>
      </c>
      <c r="K256" s="186"/>
      <c r="L256" s="187"/>
      <c r="M256" s="187"/>
      <c r="N256" s="187"/>
      <c r="O256" s="187"/>
      <c r="P256" s="187"/>
      <c r="Q256" s="188">
        <f t="shared" si="44"/>
        <v>0</v>
      </c>
      <c r="R256" s="164"/>
      <c r="S256" s="148"/>
    </row>
    <row r="257" spans="4:19" s="125" customFormat="1" ht="15.75">
      <c r="D257" s="124"/>
      <c r="E257" s="181" t="s">
        <v>17</v>
      </c>
      <c r="F257" s="182" t="s">
        <v>4</v>
      </c>
      <c r="G257" s="183" t="s">
        <v>36</v>
      </c>
      <c r="H257" s="182"/>
      <c r="I257" s="184"/>
      <c r="J257" s="196" t="s">
        <v>198</v>
      </c>
      <c r="K257" s="186">
        <v>3000</v>
      </c>
      <c r="L257" s="187"/>
      <c r="M257" s="187"/>
      <c r="N257" s="187"/>
      <c r="O257" s="187"/>
      <c r="P257" s="187"/>
      <c r="Q257" s="188">
        <f t="shared" si="44"/>
        <v>3000</v>
      </c>
      <c r="R257" s="164">
        <v>1000</v>
      </c>
      <c r="S257" s="138"/>
    </row>
    <row r="258" spans="4:19" s="125" customFormat="1" ht="15.75">
      <c r="D258" s="124"/>
      <c r="E258" s="181" t="s">
        <v>17</v>
      </c>
      <c r="F258" s="182" t="s">
        <v>4</v>
      </c>
      <c r="G258" s="183" t="s">
        <v>38</v>
      </c>
      <c r="H258" s="182"/>
      <c r="I258" s="184"/>
      <c r="J258" s="196" t="s">
        <v>199</v>
      </c>
      <c r="K258" s="186"/>
      <c r="L258" s="187"/>
      <c r="M258" s="187"/>
      <c r="N258" s="187"/>
      <c r="O258" s="187"/>
      <c r="P258" s="187"/>
      <c r="Q258" s="188">
        <f t="shared" si="44"/>
        <v>0</v>
      </c>
      <c r="R258" s="164"/>
      <c r="S258" s="138"/>
    </row>
    <row r="259" spans="4:19" s="125" customFormat="1" ht="15.75">
      <c r="D259" s="124"/>
      <c r="E259" s="181" t="s">
        <v>17</v>
      </c>
      <c r="F259" s="182" t="s">
        <v>4</v>
      </c>
      <c r="G259" s="183" t="s">
        <v>40</v>
      </c>
      <c r="H259" s="182"/>
      <c r="I259" s="184"/>
      <c r="J259" s="196" t="s">
        <v>200</v>
      </c>
      <c r="K259" s="186"/>
      <c r="L259" s="187"/>
      <c r="M259" s="187"/>
      <c r="N259" s="187"/>
      <c r="O259" s="187"/>
      <c r="P259" s="187"/>
      <c r="Q259" s="188">
        <f t="shared" si="44"/>
        <v>0</v>
      </c>
      <c r="R259" s="164"/>
      <c r="S259" s="138"/>
    </row>
    <row r="260" spans="4:19" s="125" customFormat="1" ht="15.75">
      <c r="D260" s="124"/>
      <c r="E260" s="181" t="s">
        <v>17</v>
      </c>
      <c r="F260" s="182" t="s">
        <v>4</v>
      </c>
      <c r="G260" s="183" t="s">
        <v>57</v>
      </c>
      <c r="H260" s="182"/>
      <c r="I260" s="184"/>
      <c r="J260" s="196" t="s">
        <v>201</v>
      </c>
      <c r="K260" s="186">
        <f aca="true" t="shared" si="56" ref="K260:P260">SUM(K261:K262)</f>
        <v>0</v>
      </c>
      <c r="L260" s="187">
        <f t="shared" si="56"/>
        <v>0</v>
      </c>
      <c r="M260" s="187">
        <f t="shared" si="56"/>
        <v>0</v>
      </c>
      <c r="N260" s="187">
        <f t="shared" si="56"/>
        <v>0</v>
      </c>
      <c r="O260" s="187">
        <f t="shared" si="56"/>
        <v>0</v>
      </c>
      <c r="P260" s="187">
        <f t="shared" si="56"/>
        <v>0</v>
      </c>
      <c r="Q260" s="188">
        <f t="shared" si="44"/>
        <v>0</v>
      </c>
      <c r="R260" s="164"/>
      <c r="S260" s="138"/>
    </row>
    <row r="261" spans="4:19" s="123" customFormat="1" ht="15.75">
      <c r="D261" s="122"/>
      <c r="E261" s="189" t="s">
        <v>17</v>
      </c>
      <c r="F261" s="190" t="s">
        <v>4</v>
      </c>
      <c r="G261" s="191" t="s">
        <v>57</v>
      </c>
      <c r="H261" s="192" t="s">
        <v>20</v>
      </c>
      <c r="I261" s="233"/>
      <c r="J261" s="274" t="s">
        <v>202</v>
      </c>
      <c r="K261" s="193"/>
      <c r="L261" s="194"/>
      <c r="M261" s="194"/>
      <c r="N261" s="194"/>
      <c r="O261" s="194"/>
      <c r="P261" s="194"/>
      <c r="Q261" s="195">
        <f t="shared" si="44"/>
        <v>0</v>
      </c>
      <c r="R261" s="164"/>
      <c r="S261" s="139"/>
    </row>
    <row r="262" spans="4:19" s="123" customFormat="1" ht="15.75">
      <c r="D262" s="122"/>
      <c r="E262" s="189"/>
      <c r="F262" s="190"/>
      <c r="G262" s="191"/>
      <c r="H262" s="192" t="s">
        <v>57</v>
      </c>
      <c r="I262" s="233"/>
      <c r="J262" s="274" t="s">
        <v>201</v>
      </c>
      <c r="K262" s="193"/>
      <c r="L262" s="194"/>
      <c r="M262" s="194"/>
      <c r="N262" s="194"/>
      <c r="O262" s="194"/>
      <c r="P262" s="194"/>
      <c r="Q262" s="195">
        <f t="shared" si="44"/>
        <v>0</v>
      </c>
      <c r="R262" s="164"/>
      <c r="S262" s="139"/>
    </row>
    <row r="263" spans="5:19" ht="15.75">
      <c r="E263" s="165" t="s">
        <v>17</v>
      </c>
      <c r="F263" s="166" t="s">
        <v>5</v>
      </c>
      <c r="G263" s="167"/>
      <c r="H263" s="166"/>
      <c r="I263" s="168"/>
      <c r="J263" s="290" t="s">
        <v>203</v>
      </c>
      <c r="K263" s="170">
        <f aca="true" t="shared" si="57" ref="K263:P263">SUM(K264+K266+K267+K271)</f>
        <v>68464</v>
      </c>
      <c r="L263" s="171">
        <f t="shared" si="57"/>
        <v>19395</v>
      </c>
      <c r="M263" s="171">
        <f t="shared" si="57"/>
        <v>24600</v>
      </c>
      <c r="N263" s="171">
        <f t="shared" si="57"/>
        <v>7500</v>
      </c>
      <c r="O263" s="171">
        <f t="shared" si="57"/>
        <v>10100</v>
      </c>
      <c r="P263" s="171">
        <f t="shared" si="57"/>
        <v>10200</v>
      </c>
      <c r="Q263" s="172">
        <f>SUM(K263:P263)</f>
        <v>140259</v>
      </c>
      <c r="R263" s="173" t="e">
        <f>#REF!</f>
        <v>#REF!</v>
      </c>
      <c r="S263" s="140"/>
    </row>
    <row r="264" spans="4:19" s="125" customFormat="1" ht="15.75">
      <c r="D264" s="124"/>
      <c r="E264" s="181" t="s">
        <v>17</v>
      </c>
      <c r="F264" s="182" t="s">
        <v>5</v>
      </c>
      <c r="G264" s="183" t="s">
        <v>20</v>
      </c>
      <c r="H264" s="182"/>
      <c r="I264" s="184"/>
      <c r="J264" s="196" t="s">
        <v>204</v>
      </c>
      <c r="K264" s="186">
        <f aca="true" t="shared" si="58" ref="K264:P264">SUM(K265)</f>
        <v>0</v>
      </c>
      <c r="L264" s="187">
        <f t="shared" si="58"/>
        <v>0</v>
      </c>
      <c r="M264" s="187">
        <f t="shared" si="58"/>
        <v>0</v>
      </c>
      <c r="N264" s="187">
        <f t="shared" si="58"/>
        <v>0</v>
      </c>
      <c r="O264" s="187">
        <f t="shared" si="58"/>
        <v>0</v>
      </c>
      <c r="P264" s="187">
        <f t="shared" si="58"/>
        <v>0</v>
      </c>
      <c r="Q264" s="188">
        <f t="shared" si="44"/>
        <v>0</v>
      </c>
      <c r="R264" s="164"/>
      <c r="S264" s="138"/>
    </row>
    <row r="265" spans="4:19" s="123" customFormat="1" ht="15.75">
      <c r="D265" s="122"/>
      <c r="E265" s="189" t="s">
        <v>17</v>
      </c>
      <c r="F265" s="190" t="s">
        <v>5</v>
      </c>
      <c r="G265" s="191" t="s">
        <v>20</v>
      </c>
      <c r="H265" s="192" t="s">
        <v>20</v>
      </c>
      <c r="I265" s="233"/>
      <c r="J265" s="274" t="s">
        <v>205</v>
      </c>
      <c r="K265" s="193"/>
      <c r="L265" s="194"/>
      <c r="M265" s="194"/>
      <c r="N265" s="194"/>
      <c r="O265" s="194"/>
      <c r="P265" s="194"/>
      <c r="Q265" s="195">
        <f t="shared" si="44"/>
        <v>0</v>
      </c>
      <c r="R265" s="164"/>
      <c r="S265" s="139"/>
    </row>
    <row r="266" spans="4:19" s="125" customFormat="1" ht="15.75">
      <c r="D266" s="124"/>
      <c r="E266" s="181" t="s">
        <v>17</v>
      </c>
      <c r="F266" s="182" t="s">
        <v>5</v>
      </c>
      <c r="G266" s="183" t="s">
        <v>23</v>
      </c>
      <c r="H266" s="182"/>
      <c r="I266" s="184"/>
      <c r="J266" s="196" t="s">
        <v>206</v>
      </c>
      <c r="K266" s="186"/>
      <c r="L266" s="187"/>
      <c r="M266" s="187"/>
      <c r="N266" s="187"/>
      <c r="O266" s="187"/>
      <c r="P266" s="187"/>
      <c r="Q266" s="188">
        <f t="shared" si="44"/>
        <v>0</v>
      </c>
      <c r="R266" s="164"/>
      <c r="S266" s="138"/>
    </row>
    <row r="267" spans="4:19" s="125" customFormat="1" ht="15.75">
      <c r="D267" s="124"/>
      <c r="E267" s="181" t="s">
        <v>17</v>
      </c>
      <c r="F267" s="182" t="s">
        <v>5</v>
      </c>
      <c r="G267" s="183" t="s">
        <v>26</v>
      </c>
      <c r="H267" s="351"/>
      <c r="I267" s="234"/>
      <c r="J267" s="196" t="s">
        <v>207</v>
      </c>
      <c r="K267" s="186">
        <f aca="true" t="shared" si="59" ref="K267:P267">SUM(K268:K270)</f>
        <v>68464</v>
      </c>
      <c r="L267" s="235">
        <f t="shared" si="59"/>
        <v>0</v>
      </c>
      <c r="M267" s="235">
        <f t="shared" si="59"/>
        <v>0</v>
      </c>
      <c r="N267" s="235">
        <f t="shared" si="59"/>
        <v>0</v>
      </c>
      <c r="O267" s="235">
        <f t="shared" si="59"/>
        <v>0</v>
      </c>
      <c r="P267" s="236">
        <f t="shared" si="59"/>
        <v>0</v>
      </c>
      <c r="Q267" s="188">
        <f>SUM(K267:P267)</f>
        <v>68464</v>
      </c>
      <c r="R267" s="164" t="s">
        <v>526</v>
      </c>
      <c r="S267" s="138"/>
    </row>
    <row r="268" spans="4:19" s="125" customFormat="1" ht="15.75">
      <c r="D268" s="124"/>
      <c r="E268" s="181" t="s">
        <v>17</v>
      </c>
      <c r="F268" s="182" t="s">
        <v>5</v>
      </c>
      <c r="G268" s="183" t="s">
        <v>26</v>
      </c>
      <c r="H268" s="352" t="s">
        <v>20</v>
      </c>
      <c r="I268" s="234"/>
      <c r="J268" s="196" t="s">
        <v>553</v>
      </c>
      <c r="K268" s="186">
        <v>52464</v>
      </c>
      <c r="L268" s="235"/>
      <c r="M268" s="235"/>
      <c r="N268" s="235"/>
      <c r="O268" s="235"/>
      <c r="P268" s="236"/>
      <c r="Q268" s="188">
        <f>SUM(K268:P268)</f>
        <v>52464</v>
      </c>
      <c r="R268" s="164"/>
      <c r="S268" s="138"/>
    </row>
    <row r="269" spans="4:19" s="125" customFormat="1" ht="15.75">
      <c r="D269" s="124"/>
      <c r="E269" s="181" t="s">
        <v>17</v>
      </c>
      <c r="F269" s="182" t="s">
        <v>5</v>
      </c>
      <c r="G269" s="183" t="s">
        <v>26</v>
      </c>
      <c r="H269" s="352" t="s">
        <v>23</v>
      </c>
      <c r="I269" s="234"/>
      <c r="J269" s="196" t="s">
        <v>554</v>
      </c>
      <c r="K269" s="186">
        <v>10000</v>
      </c>
      <c r="L269" s="235"/>
      <c r="M269" s="235"/>
      <c r="N269" s="235"/>
      <c r="O269" s="235"/>
      <c r="P269" s="236"/>
      <c r="Q269" s="188">
        <f>SUM(K269:P269)</f>
        <v>10000</v>
      </c>
      <c r="R269" s="164"/>
      <c r="S269" s="138"/>
    </row>
    <row r="270" spans="4:19" s="125" customFormat="1" ht="15.75">
      <c r="D270" s="124"/>
      <c r="E270" s="181" t="s">
        <v>17</v>
      </c>
      <c r="F270" s="182" t="s">
        <v>5</v>
      </c>
      <c r="G270" s="183" t="s">
        <v>26</v>
      </c>
      <c r="H270" s="352" t="s">
        <v>26</v>
      </c>
      <c r="I270" s="234"/>
      <c r="J270" s="196" t="s">
        <v>374</v>
      </c>
      <c r="K270" s="186">
        <v>6000</v>
      </c>
      <c r="L270" s="235"/>
      <c r="M270" s="235"/>
      <c r="N270" s="235"/>
      <c r="O270" s="235"/>
      <c r="P270" s="236"/>
      <c r="Q270" s="188">
        <f>SUM(K270:P270)</f>
        <v>6000</v>
      </c>
      <c r="R270" s="164"/>
      <c r="S270" s="138"/>
    </row>
    <row r="271" spans="4:20" s="125" customFormat="1" ht="15.75">
      <c r="D271" s="124"/>
      <c r="E271" s="237" t="s">
        <v>17</v>
      </c>
      <c r="F271" s="201" t="s">
        <v>5</v>
      </c>
      <c r="G271" s="238" t="s">
        <v>30</v>
      </c>
      <c r="H271" s="353"/>
      <c r="I271" s="216"/>
      <c r="J271" s="204" t="s">
        <v>208</v>
      </c>
      <c r="K271" s="210"/>
      <c r="L271" s="187">
        <v>19395</v>
      </c>
      <c r="M271" s="187">
        <v>24600</v>
      </c>
      <c r="N271" s="187">
        <v>7500</v>
      </c>
      <c r="O271" s="187">
        <v>10100</v>
      </c>
      <c r="P271" s="187">
        <v>10200</v>
      </c>
      <c r="Q271" s="188">
        <f>SUM(L271:P271)</f>
        <v>71795</v>
      </c>
      <c r="R271" s="164"/>
      <c r="S271" s="138" t="s">
        <v>537</v>
      </c>
      <c r="T271" s="124"/>
    </row>
    <row r="272" spans="5:19" ht="15.75">
      <c r="E272" s="239"/>
      <c r="F272" s="240"/>
      <c r="G272" s="241"/>
      <c r="H272" s="354"/>
      <c r="I272" s="242"/>
      <c r="J272" s="322"/>
      <c r="K272" s="210"/>
      <c r="L272" s="211"/>
      <c r="M272" s="211"/>
      <c r="N272" s="211"/>
      <c r="O272" s="211"/>
      <c r="P272" s="211"/>
      <c r="Q272" s="212"/>
      <c r="R272" s="164"/>
      <c r="S272" s="140"/>
    </row>
    <row r="273" spans="5:19" ht="15.75">
      <c r="E273" s="156" t="s">
        <v>209</v>
      </c>
      <c r="F273" s="157"/>
      <c r="G273" s="158"/>
      <c r="H273" s="157"/>
      <c r="I273" s="159"/>
      <c r="J273" s="323" t="s">
        <v>210</v>
      </c>
      <c r="K273" s="161">
        <f aca="true" t="shared" si="60" ref="K273:P273">SUM(K274+K277+K281+K286+K304+K314+K323+K328+K341+K349+K355+K360)</f>
        <v>366404</v>
      </c>
      <c r="L273" s="162">
        <f t="shared" si="60"/>
        <v>384020</v>
      </c>
      <c r="M273" s="162">
        <f t="shared" si="60"/>
        <v>58710</v>
      </c>
      <c r="N273" s="162">
        <f t="shared" si="60"/>
        <v>10800</v>
      </c>
      <c r="O273" s="162">
        <f t="shared" si="60"/>
        <v>5500</v>
      </c>
      <c r="P273" s="162">
        <f t="shared" si="60"/>
        <v>15970</v>
      </c>
      <c r="Q273" s="163">
        <f>SUM(K273+L273+M273+N273+O273+P273)</f>
        <v>841404</v>
      </c>
      <c r="R273" s="164"/>
      <c r="S273" s="140"/>
    </row>
    <row r="274" spans="5:19" ht="15.75">
      <c r="E274" s="165" t="s">
        <v>209</v>
      </c>
      <c r="F274" s="166" t="s">
        <v>2</v>
      </c>
      <c r="G274" s="167"/>
      <c r="H274" s="166"/>
      <c r="I274" s="168"/>
      <c r="J274" s="290" t="s">
        <v>211</v>
      </c>
      <c r="K274" s="170">
        <f aca="true" t="shared" si="61" ref="K274:P274">SUM(K275:K276)</f>
        <v>0</v>
      </c>
      <c r="L274" s="171">
        <f t="shared" si="61"/>
        <v>0</v>
      </c>
      <c r="M274" s="171">
        <f t="shared" si="61"/>
        <v>23450</v>
      </c>
      <c r="N274" s="171">
        <f t="shared" si="61"/>
        <v>1500</v>
      </c>
      <c r="O274" s="171">
        <f t="shared" si="61"/>
        <v>1700</v>
      </c>
      <c r="P274" s="171">
        <f t="shared" si="61"/>
        <v>2650</v>
      </c>
      <c r="Q274" s="172">
        <f>SUM(Q275:Q276)</f>
        <v>29300</v>
      </c>
      <c r="R274" s="164"/>
      <c r="S274" s="140"/>
    </row>
    <row r="275" spans="4:19" s="125" customFormat="1" ht="15.75">
      <c r="D275" s="124"/>
      <c r="E275" s="181" t="s">
        <v>209</v>
      </c>
      <c r="F275" s="182" t="s">
        <v>2</v>
      </c>
      <c r="G275" s="183" t="s">
        <v>20</v>
      </c>
      <c r="H275" s="182"/>
      <c r="I275" s="184"/>
      <c r="J275" s="196" t="s">
        <v>212</v>
      </c>
      <c r="K275" s="178"/>
      <c r="L275" s="179"/>
      <c r="M275" s="179">
        <v>23450</v>
      </c>
      <c r="N275" s="179">
        <v>1500</v>
      </c>
      <c r="O275" s="179">
        <v>1700</v>
      </c>
      <c r="P275" s="179">
        <v>2650</v>
      </c>
      <c r="Q275" s="188">
        <f>SUM(K275:P275)</f>
        <v>29300</v>
      </c>
      <c r="R275" s="243"/>
      <c r="S275" s="123"/>
    </row>
    <row r="276" spans="4:19" s="125" customFormat="1" ht="15.75">
      <c r="D276" s="124"/>
      <c r="E276" s="181" t="s">
        <v>209</v>
      </c>
      <c r="F276" s="182" t="s">
        <v>2</v>
      </c>
      <c r="G276" s="183" t="s">
        <v>23</v>
      </c>
      <c r="H276" s="182"/>
      <c r="I276" s="184"/>
      <c r="J276" s="196" t="s">
        <v>213</v>
      </c>
      <c r="K276" s="178"/>
      <c r="L276" s="179"/>
      <c r="M276" s="179"/>
      <c r="N276" s="179"/>
      <c r="O276" s="179"/>
      <c r="P276" s="179"/>
      <c r="Q276" s="188">
        <f>SUM(K276:P276)</f>
        <v>0</v>
      </c>
      <c r="R276" s="243"/>
      <c r="S276" s="138"/>
    </row>
    <row r="277" spans="5:19" ht="15.75">
      <c r="E277" s="165" t="s">
        <v>209</v>
      </c>
      <c r="F277" s="166" t="s">
        <v>3</v>
      </c>
      <c r="G277" s="167"/>
      <c r="H277" s="166"/>
      <c r="I277" s="168"/>
      <c r="J277" s="290" t="s">
        <v>214</v>
      </c>
      <c r="K277" s="170">
        <f aca="true" t="shared" si="62" ref="K277:P277">SUM(K278:K280)</f>
        <v>9500</v>
      </c>
      <c r="L277" s="171">
        <f t="shared" si="62"/>
        <v>0</v>
      </c>
      <c r="M277" s="171">
        <f t="shared" si="62"/>
        <v>0</v>
      </c>
      <c r="N277" s="171">
        <f t="shared" si="62"/>
        <v>5000</v>
      </c>
      <c r="O277" s="171">
        <f t="shared" si="62"/>
        <v>0</v>
      </c>
      <c r="P277" s="171">
        <f t="shared" si="62"/>
        <v>0</v>
      </c>
      <c r="Q277" s="172">
        <f>SUM(Q278:Q280)</f>
        <v>14500</v>
      </c>
      <c r="R277" s="164"/>
      <c r="S277" s="140"/>
    </row>
    <row r="278" spans="4:19" s="125" customFormat="1" ht="15.75">
      <c r="D278" s="124"/>
      <c r="E278" s="181" t="s">
        <v>209</v>
      </c>
      <c r="F278" s="182" t="s">
        <v>3</v>
      </c>
      <c r="G278" s="183" t="s">
        <v>20</v>
      </c>
      <c r="H278" s="182"/>
      <c r="I278" s="184"/>
      <c r="J278" s="196" t="s">
        <v>215</v>
      </c>
      <c r="K278" s="178">
        <v>500</v>
      </c>
      <c r="L278" s="179"/>
      <c r="M278" s="179"/>
      <c r="N278" s="179">
        <v>0</v>
      </c>
      <c r="O278" s="179"/>
      <c r="P278" s="179"/>
      <c r="Q278" s="188">
        <f>SUM(K278:P278)</f>
        <v>500</v>
      </c>
      <c r="R278" s="243"/>
      <c r="S278" s="138"/>
    </row>
    <row r="279" spans="4:19" s="125" customFormat="1" ht="15.75">
      <c r="D279" s="124"/>
      <c r="E279" s="181" t="s">
        <v>209</v>
      </c>
      <c r="F279" s="182" t="s">
        <v>3</v>
      </c>
      <c r="G279" s="183" t="s">
        <v>23</v>
      </c>
      <c r="H279" s="182"/>
      <c r="I279" s="184"/>
      <c r="J279" s="196" t="s">
        <v>216</v>
      </c>
      <c r="K279" s="178">
        <v>8000</v>
      </c>
      <c r="L279" s="179"/>
      <c r="M279" s="179"/>
      <c r="N279" s="179">
        <v>1500</v>
      </c>
      <c r="O279" s="179"/>
      <c r="P279" s="179"/>
      <c r="Q279" s="188">
        <f>SUM(K279:P279)</f>
        <v>9500</v>
      </c>
      <c r="R279" s="243"/>
      <c r="S279" s="138" t="s">
        <v>538</v>
      </c>
    </row>
    <row r="280" spans="4:19" s="125" customFormat="1" ht="15.75">
      <c r="D280" s="124"/>
      <c r="E280" s="181" t="s">
        <v>209</v>
      </c>
      <c r="F280" s="182" t="s">
        <v>3</v>
      </c>
      <c r="G280" s="183" t="s">
        <v>26</v>
      </c>
      <c r="H280" s="182"/>
      <c r="I280" s="184"/>
      <c r="J280" s="196" t="s">
        <v>217</v>
      </c>
      <c r="K280" s="178">
        <v>1000</v>
      </c>
      <c r="L280" s="179"/>
      <c r="M280" s="179"/>
      <c r="N280" s="179">
        <v>3500</v>
      </c>
      <c r="O280" s="179"/>
      <c r="P280" s="179"/>
      <c r="Q280" s="188">
        <f>SUM(K280:P280)</f>
        <v>4500</v>
      </c>
      <c r="R280" s="243"/>
      <c r="S280" s="138"/>
    </row>
    <row r="281" spans="5:19" ht="15.75">
      <c r="E281" s="165" t="s">
        <v>209</v>
      </c>
      <c r="F281" s="166" t="s">
        <v>4</v>
      </c>
      <c r="G281" s="167"/>
      <c r="H281" s="166"/>
      <c r="I281" s="168"/>
      <c r="J281" s="290" t="s">
        <v>218</v>
      </c>
      <c r="K281" s="170">
        <f aca="true" t="shared" si="63" ref="K281:P281">SUM(K282:K285)</f>
        <v>117600</v>
      </c>
      <c r="L281" s="171">
        <f t="shared" si="63"/>
        <v>13200</v>
      </c>
      <c r="M281" s="171">
        <f t="shared" si="63"/>
        <v>3000</v>
      </c>
      <c r="N281" s="171">
        <f t="shared" si="63"/>
        <v>0</v>
      </c>
      <c r="O281" s="171">
        <f t="shared" si="63"/>
        <v>1100</v>
      </c>
      <c r="P281" s="171">
        <f t="shared" si="63"/>
        <v>930</v>
      </c>
      <c r="Q281" s="172">
        <f>SUM(Q282:Q285)</f>
        <v>135830</v>
      </c>
      <c r="R281" s="164"/>
      <c r="S281" s="140"/>
    </row>
    <row r="282" spans="4:19" s="125" customFormat="1" ht="15.75">
      <c r="D282" s="124"/>
      <c r="E282" s="181" t="s">
        <v>209</v>
      </c>
      <c r="F282" s="182" t="s">
        <v>4</v>
      </c>
      <c r="G282" s="183" t="s">
        <v>20</v>
      </c>
      <c r="H282" s="182"/>
      <c r="I282" s="184"/>
      <c r="J282" s="196" t="s">
        <v>219</v>
      </c>
      <c r="K282" s="178">
        <v>78600</v>
      </c>
      <c r="L282" s="179">
        <v>13200</v>
      </c>
      <c r="M282" s="179">
        <v>3000</v>
      </c>
      <c r="N282" s="179"/>
      <c r="O282" s="179">
        <v>1100</v>
      </c>
      <c r="P282" s="179">
        <v>930</v>
      </c>
      <c r="Q282" s="188">
        <f>SUM(K282:P282)</f>
        <v>96830</v>
      </c>
      <c r="R282" s="243"/>
      <c r="S282" s="144" t="s">
        <v>539</v>
      </c>
    </row>
    <row r="283" spans="4:19" s="125" customFormat="1" ht="15.75">
      <c r="D283" s="124"/>
      <c r="E283" s="181" t="s">
        <v>209</v>
      </c>
      <c r="F283" s="182" t="s">
        <v>4</v>
      </c>
      <c r="G283" s="183" t="s">
        <v>23</v>
      </c>
      <c r="H283" s="182"/>
      <c r="I283" s="184"/>
      <c r="J283" s="196" t="s">
        <v>220</v>
      </c>
      <c r="K283" s="178">
        <v>39000</v>
      </c>
      <c r="L283" s="179"/>
      <c r="M283" s="179">
        <v>0</v>
      </c>
      <c r="N283" s="179"/>
      <c r="O283" s="179"/>
      <c r="P283" s="179"/>
      <c r="Q283" s="188">
        <f>SUM(K283:P283)</f>
        <v>39000</v>
      </c>
      <c r="R283" s="243"/>
      <c r="S283" s="138" t="s">
        <v>540</v>
      </c>
    </row>
    <row r="284" spans="4:19" s="125" customFormat="1" ht="15.75">
      <c r="D284" s="124"/>
      <c r="E284" s="181" t="s">
        <v>209</v>
      </c>
      <c r="F284" s="182" t="s">
        <v>4</v>
      </c>
      <c r="G284" s="183" t="s">
        <v>26</v>
      </c>
      <c r="H284" s="182"/>
      <c r="I284" s="184"/>
      <c r="J284" s="324" t="s">
        <v>221</v>
      </c>
      <c r="K284" s="178"/>
      <c r="L284" s="179"/>
      <c r="M284" s="179"/>
      <c r="N284" s="179"/>
      <c r="O284" s="179"/>
      <c r="P284" s="179"/>
      <c r="Q284" s="188">
        <f>SUM(K284:P284)</f>
        <v>0</v>
      </c>
      <c r="R284" s="243"/>
      <c r="S284" s="138"/>
    </row>
    <row r="285" spans="4:19" s="125" customFormat="1" ht="15.75">
      <c r="D285" s="124"/>
      <c r="E285" s="181" t="s">
        <v>209</v>
      </c>
      <c r="F285" s="182" t="s">
        <v>4</v>
      </c>
      <c r="G285" s="183" t="s">
        <v>57</v>
      </c>
      <c r="H285" s="182"/>
      <c r="I285" s="184"/>
      <c r="J285" s="196" t="s">
        <v>222</v>
      </c>
      <c r="K285" s="178"/>
      <c r="L285" s="179"/>
      <c r="M285" s="179"/>
      <c r="N285" s="179"/>
      <c r="O285" s="179"/>
      <c r="P285" s="179"/>
      <c r="Q285" s="188">
        <f>SUM(K285:P285)</f>
        <v>0</v>
      </c>
      <c r="R285" s="243"/>
      <c r="S285" s="138"/>
    </row>
    <row r="286" spans="5:19" ht="15.75">
      <c r="E286" s="165" t="s">
        <v>209</v>
      </c>
      <c r="F286" s="166" t="s">
        <v>5</v>
      </c>
      <c r="G286" s="167"/>
      <c r="H286" s="166"/>
      <c r="I286" s="168"/>
      <c r="J286" s="290" t="s">
        <v>223</v>
      </c>
      <c r="K286" s="170">
        <f aca="true" t="shared" si="64" ref="K286:P286">SUM(K287:K303)</f>
        <v>61200</v>
      </c>
      <c r="L286" s="171">
        <f t="shared" si="64"/>
        <v>0</v>
      </c>
      <c r="M286" s="171">
        <f t="shared" si="64"/>
        <v>3340</v>
      </c>
      <c r="N286" s="171">
        <f t="shared" si="64"/>
        <v>1000</v>
      </c>
      <c r="O286" s="171">
        <f t="shared" si="64"/>
        <v>0</v>
      </c>
      <c r="P286" s="171">
        <f t="shared" si="64"/>
        <v>460</v>
      </c>
      <c r="Q286" s="172">
        <f>SUM(Q287:Q303)</f>
        <v>66000</v>
      </c>
      <c r="R286" s="164"/>
      <c r="S286" s="140"/>
    </row>
    <row r="287" spans="4:19" s="125" customFormat="1" ht="15.75">
      <c r="D287" s="124"/>
      <c r="E287" s="181" t="s">
        <v>209</v>
      </c>
      <c r="F287" s="182" t="s">
        <v>5</v>
      </c>
      <c r="G287" s="183" t="s">
        <v>20</v>
      </c>
      <c r="H287" s="182"/>
      <c r="I287" s="184"/>
      <c r="J287" s="196" t="s">
        <v>224</v>
      </c>
      <c r="K287" s="178">
        <v>5000</v>
      </c>
      <c r="L287" s="179"/>
      <c r="M287" s="179">
        <v>2040</v>
      </c>
      <c r="N287" s="179">
        <v>1000</v>
      </c>
      <c r="O287" s="179"/>
      <c r="P287" s="179">
        <v>460</v>
      </c>
      <c r="Q287" s="188">
        <f>SUM(K287:P287)</f>
        <v>8500</v>
      </c>
      <c r="R287" s="243"/>
      <c r="S287" s="138"/>
    </row>
    <row r="288" spans="4:19" s="125" customFormat="1" ht="15.75">
      <c r="D288" s="124"/>
      <c r="E288" s="181" t="s">
        <v>209</v>
      </c>
      <c r="F288" s="182" t="s">
        <v>5</v>
      </c>
      <c r="G288" s="183" t="s">
        <v>23</v>
      </c>
      <c r="H288" s="182"/>
      <c r="I288" s="184"/>
      <c r="J288" s="196" t="s">
        <v>225</v>
      </c>
      <c r="K288" s="178"/>
      <c r="L288" s="179"/>
      <c r="M288" s="179"/>
      <c r="N288" s="179"/>
      <c r="O288" s="179"/>
      <c r="P288" s="179"/>
      <c r="Q288" s="188">
        <f aca="true" t="shared" si="65" ref="Q288:Q308">SUM(K288:P288)</f>
        <v>0</v>
      </c>
      <c r="R288" s="243"/>
      <c r="S288" s="138"/>
    </row>
    <row r="289" spans="4:19" s="125" customFormat="1" ht="15.75">
      <c r="D289" s="124"/>
      <c r="E289" s="181" t="s">
        <v>209</v>
      </c>
      <c r="F289" s="182" t="s">
        <v>5</v>
      </c>
      <c r="G289" s="183" t="s">
        <v>26</v>
      </c>
      <c r="H289" s="182"/>
      <c r="I289" s="184"/>
      <c r="J289" s="196" t="s">
        <v>226</v>
      </c>
      <c r="K289" s="178"/>
      <c r="L289" s="179"/>
      <c r="M289" s="179"/>
      <c r="N289" s="179"/>
      <c r="O289" s="179"/>
      <c r="P289" s="179"/>
      <c r="Q289" s="188">
        <f t="shared" si="65"/>
        <v>0</v>
      </c>
      <c r="R289" s="243"/>
      <c r="S289" s="138"/>
    </row>
    <row r="290" spans="4:19" s="125" customFormat="1" ht="15.75">
      <c r="D290" s="124"/>
      <c r="E290" s="181" t="s">
        <v>209</v>
      </c>
      <c r="F290" s="182" t="s">
        <v>5</v>
      </c>
      <c r="G290" s="183" t="s">
        <v>30</v>
      </c>
      <c r="H290" s="182"/>
      <c r="I290" s="184"/>
      <c r="J290" s="196" t="s">
        <v>227</v>
      </c>
      <c r="K290" s="178"/>
      <c r="L290" s="179"/>
      <c r="M290" s="179"/>
      <c r="N290" s="179"/>
      <c r="O290" s="179"/>
      <c r="P290" s="179"/>
      <c r="Q290" s="188">
        <f t="shared" si="65"/>
        <v>0</v>
      </c>
      <c r="R290" s="243"/>
      <c r="S290" s="138"/>
    </row>
    <row r="291" spans="4:19" s="125" customFormat="1" ht="15.75">
      <c r="D291" s="124"/>
      <c r="E291" s="181" t="s">
        <v>209</v>
      </c>
      <c r="F291" s="182" t="s">
        <v>5</v>
      </c>
      <c r="G291" s="183" t="s">
        <v>36</v>
      </c>
      <c r="H291" s="182"/>
      <c r="I291" s="184"/>
      <c r="J291" s="196" t="s">
        <v>228</v>
      </c>
      <c r="K291" s="178"/>
      <c r="L291" s="179"/>
      <c r="M291" s="179"/>
      <c r="N291" s="179"/>
      <c r="O291" s="179"/>
      <c r="P291" s="179"/>
      <c r="Q291" s="188">
        <f t="shared" si="65"/>
        <v>0</v>
      </c>
      <c r="R291" s="243"/>
      <c r="S291" s="138"/>
    </row>
    <row r="292" spans="4:19" s="125" customFormat="1" ht="15.75">
      <c r="D292" s="124"/>
      <c r="E292" s="181" t="s">
        <v>209</v>
      </c>
      <c r="F292" s="182" t="s">
        <v>5</v>
      </c>
      <c r="G292" s="183" t="s">
        <v>38</v>
      </c>
      <c r="H292" s="182"/>
      <c r="I292" s="184"/>
      <c r="J292" s="196" t="s">
        <v>229</v>
      </c>
      <c r="K292" s="178">
        <v>1500</v>
      </c>
      <c r="L292" s="179"/>
      <c r="M292" s="179"/>
      <c r="N292" s="179"/>
      <c r="O292" s="179"/>
      <c r="P292" s="179"/>
      <c r="Q292" s="188">
        <f t="shared" si="65"/>
        <v>1500</v>
      </c>
      <c r="R292" s="243"/>
      <c r="S292" s="138"/>
    </row>
    <row r="293" spans="4:19" s="125" customFormat="1" ht="15.75">
      <c r="D293" s="124"/>
      <c r="E293" s="181" t="s">
        <v>209</v>
      </c>
      <c r="F293" s="182" t="s">
        <v>5</v>
      </c>
      <c r="G293" s="183" t="s">
        <v>40</v>
      </c>
      <c r="H293" s="182"/>
      <c r="I293" s="184"/>
      <c r="J293" s="196" t="s">
        <v>230</v>
      </c>
      <c r="K293" s="178">
        <v>3000</v>
      </c>
      <c r="L293" s="179"/>
      <c r="M293" s="179">
        <v>0</v>
      </c>
      <c r="N293" s="179"/>
      <c r="O293" s="179"/>
      <c r="P293" s="179"/>
      <c r="Q293" s="188">
        <f t="shared" si="65"/>
        <v>3000</v>
      </c>
      <c r="R293" s="243"/>
      <c r="S293" s="138"/>
    </row>
    <row r="294" spans="4:19" s="125" customFormat="1" ht="15.75">
      <c r="D294" s="124"/>
      <c r="E294" s="181" t="s">
        <v>209</v>
      </c>
      <c r="F294" s="182" t="s">
        <v>5</v>
      </c>
      <c r="G294" s="183" t="s">
        <v>45</v>
      </c>
      <c r="H294" s="182"/>
      <c r="I294" s="184"/>
      <c r="J294" s="196" t="s">
        <v>231</v>
      </c>
      <c r="K294" s="178">
        <v>500</v>
      </c>
      <c r="L294" s="179"/>
      <c r="M294" s="179">
        <v>1300</v>
      </c>
      <c r="N294" s="179"/>
      <c r="O294" s="179"/>
      <c r="P294" s="179"/>
      <c r="Q294" s="188">
        <f t="shared" si="65"/>
        <v>1800</v>
      </c>
      <c r="R294" s="243"/>
      <c r="S294" s="138"/>
    </row>
    <row r="295" spans="4:19" s="125" customFormat="1" ht="15.75">
      <c r="D295" s="124"/>
      <c r="E295" s="181" t="s">
        <v>209</v>
      </c>
      <c r="F295" s="182" t="s">
        <v>5</v>
      </c>
      <c r="G295" s="183" t="s">
        <v>49</v>
      </c>
      <c r="H295" s="182"/>
      <c r="I295" s="184"/>
      <c r="J295" s="196" t="s">
        <v>232</v>
      </c>
      <c r="K295" s="178">
        <v>9000</v>
      </c>
      <c r="L295" s="179"/>
      <c r="M295" s="179"/>
      <c r="N295" s="179"/>
      <c r="O295" s="179"/>
      <c r="P295" s="179"/>
      <c r="Q295" s="188">
        <f t="shared" si="65"/>
        <v>9000</v>
      </c>
      <c r="R295" s="243"/>
      <c r="S295" s="138"/>
    </row>
    <row r="296" spans="4:19" s="125" customFormat="1" ht="15.75">
      <c r="D296" s="124"/>
      <c r="E296" s="181" t="s">
        <v>209</v>
      </c>
      <c r="F296" s="182" t="s">
        <v>5</v>
      </c>
      <c r="G296" s="183" t="s">
        <v>59</v>
      </c>
      <c r="H296" s="182"/>
      <c r="I296" s="184"/>
      <c r="J296" s="196" t="s">
        <v>233</v>
      </c>
      <c r="K296" s="178">
        <v>15000</v>
      </c>
      <c r="L296" s="179"/>
      <c r="M296" s="179"/>
      <c r="N296" s="179">
        <v>0</v>
      </c>
      <c r="O296" s="179"/>
      <c r="P296" s="179"/>
      <c r="Q296" s="188">
        <f t="shared" si="65"/>
        <v>15000</v>
      </c>
      <c r="R296" s="243"/>
      <c r="S296" s="138"/>
    </row>
    <row r="297" spans="4:19" s="125" customFormat="1" ht="15.75">
      <c r="D297" s="124"/>
      <c r="E297" s="181" t="s">
        <v>209</v>
      </c>
      <c r="F297" s="182" t="s">
        <v>5</v>
      </c>
      <c r="G297" s="183" t="s">
        <v>62</v>
      </c>
      <c r="H297" s="182"/>
      <c r="I297" s="184"/>
      <c r="J297" s="196" t="s">
        <v>234</v>
      </c>
      <c r="K297" s="178">
        <v>20000</v>
      </c>
      <c r="L297" s="179"/>
      <c r="M297" s="179"/>
      <c r="N297" s="179"/>
      <c r="O297" s="179"/>
      <c r="P297" s="179"/>
      <c r="Q297" s="188">
        <f t="shared" si="65"/>
        <v>20000</v>
      </c>
      <c r="R297" s="243"/>
      <c r="S297" s="138"/>
    </row>
    <row r="298" spans="4:19" s="125" customFormat="1" ht="15.75">
      <c r="D298" s="124"/>
      <c r="E298" s="181" t="s">
        <v>209</v>
      </c>
      <c r="F298" s="182" t="s">
        <v>5</v>
      </c>
      <c r="G298" s="183" t="s">
        <v>65</v>
      </c>
      <c r="H298" s="244"/>
      <c r="I298" s="245"/>
      <c r="J298" s="196" t="s">
        <v>235</v>
      </c>
      <c r="K298" s="178">
        <v>2000</v>
      </c>
      <c r="L298" s="179"/>
      <c r="M298" s="179"/>
      <c r="N298" s="179"/>
      <c r="O298" s="179"/>
      <c r="P298" s="179"/>
      <c r="Q298" s="188">
        <f t="shared" si="65"/>
        <v>2000</v>
      </c>
      <c r="R298" s="243"/>
      <c r="S298" s="139"/>
    </row>
    <row r="299" spans="4:19" s="125" customFormat="1" ht="15.75">
      <c r="D299" s="124"/>
      <c r="E299" s="181" t="s">
        <v>209</v>
      </c>
      <c r="F299" s="182" t="s">
        <v>5</v>
      </c>
      <c r="G299" s="183" t="s">
        <v>67</v>
      </c>
      <c r="H299" s="244"/>
      <c r="I299" s="245"/>
      <c r="J299" s="196" t="s">
        <v>236</v>
      </c>
      <c r="K299" s="178">
        <v>3000</v>
      </c>
      <c r="L299" s="179"/>
      <c r="M299" s="179"/>
      <c r="N299" s="179"/>
      <c r="O299" s="179"/>
      <c r="P299" s="179"/>
      <c r="Q299" s="188">
        <f t="shared" si="65"/>
        <v>3000</v>
      </c>
      <c r="R299" s="243"/>
      <c r="S299" s="138"/>
    </row>
    <row r="300" spans="4:19" s="125" customFormat="1" ht="15.75">
      <c r="D300" s="124"/>
      <c r="E300" s="181" t="s">
        <v>209</v>
      </c>
      <c r="F300" s="182" t="s">
        <v>5</v>
      </c>
      <c r="G300" s="183" t="s">
        <v>69</v>
      </c>
      <c r="H300" s="244"/>
      <c r="I300" s="245"/>
      <c r="J300" s="196" t="s">
        <v>237</v>
      </c>
      <c r="K300" s="178">
        <v>2000</v>
      </c>
      <c r="L300" s="179"/>
      <c r="M300" s="179"/>
      <c r="N300" s="179"/>
      <c r="O300" s="179"/>
      <c r="P300" s="179"/>
      <c r="Q300" s="188">
        <f t="shared" si="65"/>
        <v>2000</v>
      </c>
      <c r="R300" s="243"/>
      <c r="S300" s="138"/>
    </row>
    <row r="301" spans="4:19" s="125" customFormat="1" ht="15.75">
      <c r="D301" s="124"/>
      <c r="E301" s="181" t="s">
        <v>209</v>
      </c>
      <c r="F301" s="182" t="s">
        <v>5</v>
      </c>
      <c r="G301" s="183" t="s">
        <v>79</v>
      </c>
      <c r="H301" s="244"/>
      <c r="I301" s="245"/>
      <c r="J301" s="196" t="s">
        <v>238</v>
      </c>
      <c r="K301" s="178">
        <v>100</v>
      </c>
      <c r="L301" s="179"/>
      <c r="M301" s="179"/>
      <c r="N301" s="179"/>
      <c r="O301" s="179"/>
      <c r="P301" s="179"/>
      <c r="Q301" s="188">
        <f t="shared" si="65"/>
        <v>100</v>
      </c>
      <c r="R301" s="243"/>
      <c r="S301" s="138"/>
    </row>
    <row r="302" spans="4:19" s="125" customFormat="1" ht="15.75">
      <c r="D302" s="124"/>
      <c r="E302" s="181" t="s">
        <v>209</v>
      </c>
      <c r="F302" s="182" t="s">
        <v>5</v>
      </c>
      <c r="G302" s="183" t="s">
        <v>83</v>
      </c>
      <c r="H302" s="244"/>
      <c r="I302" s="245"/>
      <c r="J302" s="196" t="s">
        <v>239</v>
      </c>
      <c r="K302" s="178"/>
      <c r="L302" s="179"/>
      <c r="M302" s="179"/>
      <c r="N302" s="179"/>
      <c r="O302" s="179"/>
      <c r="P302" s="179"/>
      <c r="Q302" s="188">
        <f t="shared" si="65"/>
        <v>0</v>
      </c>
      <c r="R302" s="243"/>
      <c r="S302" s="138"/>
    </row>
    <row r="303" spans="4:19" s="125" customFormat="1" ht="15.75">
      <c r="D303" s="124"/>
      <c r="E303" s="181" t="s">
        <v>209</v>
      </c>
      <c r="F303" s="182" t="s">
        <v>5</v>
      </c>
      <c r="G303" s="183" t="s">
        <v>57</v>
      </c>
      <c r="H303" s="244"/>
      <c r="I303" s="245"/>
      <c r="J303" s="196" t="s">
        <v>240</v>
      </c>
      <c r="K303" s="178">
        <v>100</v>
      </c>
      <c r="L303" s="179"/>
      <c r="M303" s="179"/>
      <c r="N303" s="179"/>
      <c r="O303" s="179"/>
      <c r="P303" s="179"/>
      <c r="Q303" s="188">
        <f t="shared" si="65"/>
        <v>100</v>
      </c>
      <c r="R303" s="243"/>
      <c r="S303" s="138"/>
    </row>
    <row r="304" spans="5:19" ht="15.75">
      <c r="E304" s="165" t="s">
        <v>209</v>
      </c>
      <c r="F304" s="166" t="s">
        <v>241</v>
      </c>
      <c r="G304" s="167"/>
      <c r="H304" s="166"/>
      <c r="I304" s="168"/>
      <c r="J304" s="246" t="s">
        <v>242</v>
      </c>
      <c r="K304" s="170">
        <f aca="true" t="shared" si="66" ref="K304:P304">SUM(K305:K313)</f>
        <v>52700</v>
      </c>
      <c r="L304" s="171">
        <f t="shared" si="66"/>
        <v>99000</v>
      </c>
      <c r="M304" s="171">
        <f t="shared" si="66"/>
        <v>120</v>
      </c>
      <c r="N304" s="171">
        <f t="shared" si="66"/>
        <v>500</v>
      </c>
      <c r="O304" s="171">
        <f t="shared" si="66"/>
        <v>0</v>
      </c>
      <c r="P304" s="171">
        <f t="shared" si="66"/>
        <v>0</v>
      </c>
      <c r="Q304" s="172">
        <f>SUM(Q305:Q313)</f>
        <v>152320</v>
      </c>
      <c r="R304" s="164"/>
      <c r="S304" s="140"/>
    </row>
    <row r="305" spans="4:19" s="125" customFormat="1" ht="15.75">
      <c r="D305" s="124"/>
      <c r="E305" s="181" t="s">
        <v>209</v>
      </c>
      <c r="F305" s="182" t="s">
        <v>241</v>
      </c>
      <c r="G305" s="183" t="s">
        <v>20</v>
      </c>
      <c r="H305" s="175"/>
      <c r="I305" s="177"/>
      <c r="J305" s="247" t="s">
        <v>243</v>
      </c>
      <c r="K305" s="186">
        <v>16000</v>
      </c>
      <c r="L305" s="187">
        <v>90000</v>
      </c>
      <c r="M305" s="187"/>
      <c r="N305" s="187"/>
      <c r="O305" s="187"/>
      <c r="P305" s="187"/>
      <c r="Q305" s="188">
        <f t="shared" si="65"/>
        <v>106000</v>
      </c>
      <c r="R305" s="243"/>
      <c r="S305" s="138" t="s">
        <v>541</v>
      </c>
    </row>
    <row r="306" spans="4:19" s="125" customFormat="1" ht="15.75">
      <c r="D306" s="124"/>
      <c r="E306" s="181" t="s">
        <v>209</v>
      </c>
      <c r="F306" s="182" t="s">
        <v>241</v>
      </c>
      <c r="G306" s="183" t="s">
        <v>23</v>
      </c>
      <c r="H306" s="182"/>
      <c r="I306" s="184"/>
      <c r="J306" s="247" t="s">
        <v>244</v>
      </c>
      <c r="K306" s="186">
        <v>4000</v>
      </c>
      <c r="L306" s="187">
        <v>9000</v>
      </c>
      <c r="M306" s="187"/>
      <c r="N306" s="187"/>
      <c r="O306" s="187"/>
      <c r="P306" s="187"/>
      <c r="Q306" s="188">
        <f t="shared" si="65"/>
        <v>13000</v>
      </c>
      <c r="R306" s="243"/>
      <c r="S306" s="138"/>
    </row>
    <row r="307" spans="4:19" s="125" customFormat="1" ht="15.75">
      <c r="D307" s="124"/>
      <c r="E307" s="181" t="s">
        <v>209</v>
      </c>
      <c r="F307" s="182" t="s">
        <v>241</v>
      </c>
      <c r="G307" s="183" t="s">
        <v>26</v>
      </c>
      <c r="H307" s="182"/>
      <c r="I307" s="184"/>
      <c r="J307" s="247" t="s">
        <v>245</v>
      </c>
      <c r="K307" s="186">
        <v>1200</v>
      </c>
      <c r="L307" s="187">
        <v>0</v>
      </c>
      <c r="M307" s="187"/>
      <c r="N307" s="187">
        <v>500</v>
      </c>
      <c r="O307" s="187"/>
      <c r="P307" s="187"/>
      <c r="Q307" s="188">
        <f t="shared" si="65"/>
        <v>1700</v>
      </c>
      <c r="R307" s="243"/>
      <c r="S307" s="138"/>
    </row>
    <row r="308" spans="4:19" s="125" customFormat="1" ht="15.75">
      <c r="D308" s="124"/>
      <c r="E308" s="181" t="s">
        <v>209</v>
      </c>
      <c r="F308" s="182" t="s">
        <v>241</v>
      </c>
      <c r="G308" s="183" t="s">
        <v>30</v>
      </c>
      <c r="H308" s="182"/>
      <c r="I308" s="184"/>
      <c r="J308" s="247" t="s">
        <v>246</v>
      </c>
      <c r="K308" s="186">
        <v>1000</v>
      </c>
      <c r="L308" s="187"/>
      <c r="M308" s="187"/>
      <c r="N308" s="187"/>
      <c r="O308" s="187"/>
      <c r="P308" s="187"/>
      <c r="Q308" s="188">
        <f t="shared" si="65"/>
        <v>1000</v>
      </c>
      <c r="R308" s="243"/>
      <c r="S308" s="138"/>
    </row>
    <row r="309" spans="4:19" s="125" customFormat="1" ht="15.75">
      <c r="D309" s="124"/>
      <c r="E309" s="181" t="s">
        <v>209</v>
      </c>
      <c r="F309" s="182" t="s">
        <v>241</v>
      </c>
      <c r="G309" s="183" t="s">
        <v>36</v>
      </c>
      <c r="H309" s="182"/>
      <c r="I309" s="184"/>
      <c r="J309" s="247" t="s">
        <v>247</v>
      </c>
      <c r="K309" s="186">
        <v>7000</v>
      </c>
      <c r="L309" s="187"/>
      <c r="M309" s="187"/>
      <c r="N309" s="187"/>
      <c r="O309" s="187"/>
      <c r="P309" s="187"/>
      <c r="Q309" s="188">
        <f>SUM(K309:P309)</f>
        <v>7000</v>
      </c>
      <c r="R309" s="218"/>
      <c r="S309" s="142"/>
    </row>
    <row r="310" spans="4:19" s="125" customFormat="1" ht="15.75">
      <c r="D310" s="124"/>
      <c r="E310" s="181" t="s">
        <v>209</v>
      </c>
      <c r="F310" s="182" t="s">
        <v>241</v>
      </c>
      <c r="G310" s="183" t="s">
        <v>38</v>
      </c>
      <c r="H310" s="244"/>
      <c r="I310" s="245"/>
      <c r="J310" s="247" t="s">
        <v>248</v>
      </c>
      <c r="K310" s="186">
        <v>16000</v>
      </c>
      <c r="L310" s="187"/>
      <c r="M310" s="187"/>
      <c r="N310" s="187"/>
      <c r="O310" s="187"/>
      <c r="P310" s="187"/>
      <c r="Q310" s="188">
        <f>SUM(K310:P310)</f>
        <v>16000</v>
      </c>
      <c r="R310" s="218"/>
      <c r="S310" s="142"/>
    </row>
    <row r="311" spans="4:19" s="125" customFormat="1" ht="15.75">
      <c r="D311" s="124"/>
      <c r="E311" s="181" t="s">
        <v>209</v>
      </c>
      <c r="F311" s="182" t="s">
        <v>241</v>
      </c>
      <c r="G311" s="183" t="s">
        <v>40</v>
      </c>
      <c r="H311" s="175"/>
      <c r="I311" s="177"/>
      <c r="J311" s="247" t="s">
        <v>249</v>
      </c>
      <c r="K311" s="186">
        <v>7000</v>
      </c>
      <c r="L311" s="187"/>
      <c r="M311" s="187"/>
      <c r="N311" s="187"/>
      <c r="O311" s="187"/>
      <c r="P311" s="187"/>
      <c r="Q311" s="188">
        <f>SUM(K311:P311)</f>
        <v>7000</v>
      </c>
      <c r="R311" s="218"/>
      <c r="S311" s="142"/>
    </row>
    <row r="312" spans="4:19" s="125" customFormat="1" ht="15.75">
      <c r="D312" s="124"/>
      <c r="E312" s="181" t="s">
        <v>209</v>
      </c>
      <c r="F312" s="182" t="s">
        <v>241</v>
      </c>
      <c r="G312" s="183" t="s">
        <v>45</v>
      </c>
      <c r="H312" s="175"/>
      <c r="I312" s="177"/>
      <c r="J312" s="247" t="s">
        <v>250</v>
      </c>
      <c r="K312" s="186">
        <v>100</v>
      </c>
      <c r="L312" s="187"/>
      <c r="M312" s="187"/>
      <c r="N312" s="187"/>
      <c r="O312" s="187"/>
      <c r="P312" s="187"/>
      <c r="Q312" s="188">
        <f>SUM(K312:P312)</f>
        <v>100</v>
      </c>
      <c r="R312" s="243"/>
      <c r="S312" s="139"/>
    </row>
    <row r="313" spans="4:19" s="125" customFormat="1" ht="15.75">
      <c r="D313" s="124"/>
      <c r="E313" s="181" t="s">
        <v>209</v>
      </c>
      <c r="F313" s="182" t="s">
        <v>241</v>
      </c>
      <c r="G313" s="183" t="s">
        <v>57</v>
      </c>
      <c r="H313" s="175"/>
      <c r="I313" s="177"/>
      <c r="J313" s="247" t="s">
        <v>240</v>
      </c>
      <c r="K313" s="186">
        <v>400</v>
      </c>
      <c r="L313" s="187"/>
      <c r="M313" s="187">
        <v>120</v>
      </c>
      <c r="N313" s="187"/>
      <c r="O313" s="187"/>
      <c r="P313" s="187"/>
      <c r="Q313" s="188">
        <f>SUM(K313:P313)</f>
        <v>520</v>
      </c>
      <c r="R313" s="243"/>
      <c r="S313" s="139"/>
    </row>
    <row r="314" spans="5:19" ht="15.75">
      <c r="E314" s="165" t="s">
        <v>209</v>
      </c>
      <c r="F314" s="166" t="s">
        <v>251</v>
      </c>
      <c r="G314" s="167"/>
      <c r="H314" s="166"/>
      <c r="I314" s="168"/>
      <c r="J314" s="290" t="s">
        <v>252</v>
      </c>
      <c r="K314" s="170">
        <f aca="true" t="shared" si="67" ref="K314:P314">SUM(K315:K322)</f>
        <v>45400</v>
      </c>
      <c r="L314" s="171">
        <f t="shared" si="67"/>
        <v>200</v>
      </c>
      <c r="M314" s="171">
        <f t="shared" si="67"/>
        <v>0</v>
      </c>
      <c r="N314" s="171">
        <f t="shared" si="67"/>
        <v>0</v>
      </c>
      <c r="O314" s="171">
        <f t="shared" si="67"/>
        <v>0</v>
      </c>
      <c r="P314" s="171">
        <f t="shared" si="67"/>
        <v>0</v>
      </c>
      <c r="Q314" s="172">
        <f>SUM(Q315:Q322)</f>
        <v>45600</v>
      </c>
      <c r="R314" s="164"/>
      <c r="S314" s="140"/>
    </row>
    <row r="315" spans="4:19" s="125" customFormat="1" ht="15.75">
      <c r="D315" s="124"/>
      <c r="E315" s="181" t="s">
        <v>209</v>
      </c>
      <c r="F315" s="182" t="s">
        <v>251</v>
      </c>
      <c r="G315" s="183" t="s">
        <v>20</v>
      </c>
      <c r="H315" s="175"/>
      <c r="I315" s="177"/>
      <c r="J315" s="196" t="s">
        <v>253</v>
      </c>
      <c r="K315" s="186">
        <v>1500</v>
      </c>
      <c r="L315" s="187"/>
      <c r="M315" s="187"/>
      <c r="N315" s="187"/>
      <c r="O315" s="187"/>
      <c r="P315" s="187"/>
      <c r="Q315" s="188">
        <f>SUM(K315:P315)</f>
        <v>1500</v>
      </c>
      <c r="R315" s="243"/>
      <c r="S315" s="138"/>
    </row>
    <row r="316" spans="4:19" s="125" customFormat="1" ht="15.75">
      <c r="D316" s="124"/>
      <c r="E316" s="181" t="s">
        <v>209</v>
      </c>
      <c r="F316" s="182" t="s">
        <v>251</v>
      </c>
      <c r="G316" s="183" t="s">
        <v>23</v>
      </c>
      <c r="H316" s="175"/>
      <c r="I316" s="177"/>
      <c r="J316" s="196" t="s">
        <v>254</v>
      </c>
      <c r="K316" s="186">
        <v>20000</v>
      </c>
      <c r="L316" s="187"/>
      <c r="M316" s="187"/>
      <c r="N316" s="187"/>
      <c r="O316" s="187"/>
      <c r="P316" s="187"/>
      <c r="Q316" s="188">
        <f aca="true" t="shared" si="68" ref="Q316:Q322">SUM(K316:P316)</f>
        <v>20000</v>
      </c>
      <c r="R316" s="243"/>
      <c r="S316" s="138"/>
    </row>
    <row r="317" spans="4:19" s="125" customFormat="1" ht="15.75">
      <c r="D317" s="124"/>
      <c r="E317" s="181" t="s">
        <v>209</v>
      </c>
      <c r="F317" s="182" t="s">
        <v>251</v>
      </c>
      <c r="G317" s="183" t="s">
        <v>26</v>
      </c>
      <c r="H317" s="175"/>
      <c r="I317" s="177"/>
      <c r="J317" s="196" t="s">
        <v>255</v>
      </c>
      <c r="K317" s="186">
        <v>200</v>
      </c>
      <c r="L317" s="187"/>
      <c r="M317" s="187"/>
      <c r="N317" s="187"/>
      <c r="O317" s="187"/>
      <c r="P317" s="187"/>
      <c r="Q317" s="188">
        <f t="shared" si="68"/>
        <v>200</v>
      </c>
      <c r="R317" s="243"/>
      <c r="S317" s="138"/>
    </row>
    <row r="318" spans="4:19" s="125" customFormat="1" ht="15.75">
      <c r="D318" s="124"/>
      <c r="E318" s="181" t="s">
        <v>209</v>
      </c>
      <c r="F318" s="182" t="s">
        <v>251</v>
      </c>
      <c r="G318" s="183" t="s">
        <v>30</v>
      </c>
      <c r="H318" s="175"/>
      <c r="I318" s="177"/>
      <c r="J318" s="196" t="s">
        <v>256</v>
      </c>
      <c r="K318" s="186">
        <v>1000</v>
      </c>
      <c r="L318" s="187"/>
      <c r="M318" s="187"/>
      <c r="N318" s="187"/>
      <c r="O318" s="187"/>
      <c r="P318" s="187"/>
      <c r="Q318" s="188">
        <f t="shared" si="68"/>
        <v>1000</v>
      </c>
      <c r="R318" s="243"/>
      <c r="S318" s="138"/>
    </row>
    <row r="319" spans="4:19" s="125" customFormat="1" ht="15.75">
      <c r="D319" s="124"/>
      <c r="E319" s="181" t="s">
        <v>209</v>
      </c>
      <c r="F319" s="182" t="s">
        <v>251</v>
      </c>
      <c r="G319" s="183" t="s">
        <v>36</v>
      </c>
      <c r="H319" s="248"/>
      <c r="I319" s="249"/>
      <c r="J319" s="196" t="s">
        <v>257</v>
      </c>
      <c r="K319" s="186">
        <v>20000</v>
      </c>
      <c r="L319" s="187"/>
      <c r="M319" s="187"/>
      <c r="N319" s="187"/>
      <c r="O319" s="187"/>
      <c r="P319" s="187"/>
      <c r="Q319" s="188">
        <f t="shared" si="68"/>
        <v>20000</v>
      </c>
      <c r="R319" s="243"/>
      <c r="S319" s="138"/>
    </row>
    <row r="320" spans="4:19" s="125" customFormat="1" ht="15.75">
      <c r="D320" s="124"/>
      <c r="E320" s="181" t="s">
        <v>209</v>
      </c>
      <c r="F320" s="182" t="s">
        <v>251</v>
      </c>
      <c r="G320" s="183" t="s">
        <v>38</v>
      </c>
      <c r="H320" s="175"/>
      <c r="I320" s="177"/>
      <c r="J320" s="196" t="s">
        <v>258</v>
      </c>
      <c r="K320" s="186">
        <v>2000</v>
      </c>
      <c r="L320" s="187"/>
      <c r="M320" s="187"/>
      <c r="N320" s="187"/>
      <c r="O320" s="187"/>
      <c r="P320" s="187"/>
      <c r="Q320" s="188">
        <f t="shared" si="68"/>
        <v>2000</v>
      </c>
      <c r="R320" s="243"/>
      <c r="S320" s="138"/>
    </row>
    <row r="321" spans="4:19" s="125" customFormat="1" ht="15.75">
      <c r="D321" s="124"/>
      <c r="E321" s="181" t="s">
        <v>209</v>
      </c>
      <c r="F321" s="182" t="s">
        <v>251</v>
      </c>
      <c r="G321" s="183" t="s">
        <v>40</v>
      </c>
      <c r="H321" s="175"/>
      <c r="I321" s="177"/>
      <c r="J321" s="196" t="s">
        <v>259</v>
      </c>
      <c r="K321" s="186">
        <v>200</v>
      </c>
      <c r="L321" s="187"/>
      <c r="M321" s="187"/>
      <c r="N321" s="187"/>
      <c r="O321" s="187"/>
      <c r="P321" s="187"/>
      <c r="Q321" s="188">
        <f t="shared" si="68"/>
        <v>200</v>
      </c>
      <c r="R321" s="243"/>
      <c r="S321" s="138"/>
    </row>
    <row r="322" spans="4:19" s="125" customFormat="1" ht="15.75">
      <c r="D322" s="124"/>
      <c r="E322" s="181" t="s">
        <v>209</v>
      </c>
      <c r="F322" s="182" t="s">
        <v>251</v>
      </c>
      <c r="G322" s="183" t="s">
        <v>57</v>
      </c>
      <c r="H322" s="175"/>
      <c r="I322" s="177"/>
      <c r="J322" s="196" t="s">
        <v>240</v>
      </c>
      <c r="K322" s="186">
        <v>500</v>
      </c>
      <c r="L322" s="187">
        <v>200</v>
      </c>
      <c r="M322" s="187"/>
      <c r="N322" s="187"/>
      <c r="O322" s="187">
        <v>0</v>
      </c>
      <c r="P322" s="187"/>
      <c r="Q322" s="188">
        <f t="shared" si="68"/>
        <v>700</v>
      </c>
      <c r="R322" s="243"/>
      <c r="S322" s="138"/>
    </row>
    <row r="323" spans="5:19" ht="15.75">
      <c r="E323" s="165" t="s">
        <v>209</v>
      </c>
      <c r="F323" s="166" t="s">
        <v>260</v>
      </c>
      <c r="G323" s="167"/>
      <c r="H323" s="166"/>
      <c r="I323" s="168"/>
      <c r="J323" s="290" t="s">
        <v>261</v>
      </c>
      <c r="K323" s="170">
        <f aca="true" t="shared" si="69" ref="K323:P323">SUM(K324:K327)</f>
        <v>11100</v>
      </c>
      <c r="L323" s="171">
        <f t="shared" si="69"/>
        <v>0</v>
      </c>
      <c r="M323" s="171">
        <f t="shared" si="69"/>
        <v>1300</v>
      </c>
      <c r="N323" s="171">
        <f t="shared" si="69"/>
        <v>0</v>
      </c>
      <c r="O323" s="171">
        <f t="shared" si="69"/>
        <v>900</v>
      </c>
      <c r="P323" s="171">
        <f t="shared" si="69"/>
        <v>1230</v>
      </c>
      <c r="Q323" s="172">
        <f>SUM(Q324:Q327)</f>
        <v>14530</v>
      </c>
      <c r="R323" s="164"/>
      <c r="S323" s="140"/>
    </row>
    <row r="324" spans="4:19" s="125" customFormat="1" ht="15.75">
      <c r="D324" s="124"/>
      <c r="E324" s="181" t="s">
        <v>209</v>
      </c>
      <c r="F324" s="182" t="s">
        <v>260</v>
      </c>
      <c r="G324" s="183" t="s">
        <v>20</v>
      </c>
      <c r="H324" s="175"/>
      <c r="I324" s="177"/>
      <c r="J324" s="196" t="s">
        <v>262</v>
      </c>
      <c r="K324" s="186">
        <v>7000</v>
      </c>
      <c r="L324" s="187"/>
      <c r="M324" s="187">
        <v>1300</v>
      </c>
      <c r="N324" s="187"/>
      <c r="O324" s="187"/>
      <c r="P324" s="187">
        <v>1030</v>
      </c>
      <c r="Q324" s="188">
        <f>SUM(K324:P324)</f>
        <v>9330</v>
      </c>
      <c r="R324" s="243"/>
      <c r="S324" s="139"/>
    </row>
    <row r="325" spans="4:19" s="125" customFormat="1" ht="15.75">
      <c r="D325" s="124"/>
      <c r="E325" s="181" t="s">
        <v>209</v>
      </c>
      <c r="F325" s="182" t="s">
        <v>260</v>
      </c>
      <c r="G325" s="183" t="s">
        <v>23</v>
      </c>
      <c r="H325" s="250"/>
      <c r="I325" s="231"/>
      <c r="J325" s="196" t="s">
        <v>263</v>
      </c>
      <c r="K325" s="186">
        <v>4000</v>
      </c>
      <c r="L325" s="187"/>
      <c r="M325" s="187">
        <v>0</v>
      </c>
      <c r="N325" s="187"/>
      <c r="O325" s="187">
        <v>900</v>
      </c>
      <c r="P325" s="187">
        <v>200</v>
      </c>
      <c r="Q325" s="188">
        <f>SUM(K325:P325)</f>
        <v>5100</v>
      </c>
      <c r="R325" s="243"/>
      <c r="S325" s="139"/>
    </row>
    <row r="326" spans="4:19" s="125" customFormat="1" ht="15.75">
      <c r="D326" s="124"/>
      <c r="E326" s="181" t="s">
        <v>209</v>
      </c>
      <c r="F326" s="182" t="s">
        <v>260</v>
      </c>
      <c r="G326" s="183" t="s">
        <v>26</v>
      </c>
      <c r="H326" s="250"/>
      <c r="I326" s="231"/>
      <c r="J326" s="196" t="s">
        <v>264</v>
      </c>
      <c r="K326" s="186"/>
      <c r="L326" s="187"/>
      <c r="M326" s="187"/>
      <c r="N326" s="187"/>
      <c r="O326" s="187"/>
      <c r="P326" s="187"/>
      <c r="Q326" s="188">
        <f>SUM(K326:P326)</f>
        <v>0</v>
      </c>
      <c r="R326" s="243"/>
      <c r="S326" s="138"/>
    </row>
    <row r="327" spans="4:19" s="125" customFormat="1" ht="15.75">
      <c r="D327" s="124"/>
      <c r="E327" s="181" t="s">
        <v>209</v>
      </c>
      <c r="F327" s="182" t="s">
        <v>260</v>
      </c>
      <c r="G327" s="183" t="s">
        <v>57</v>
      </c>
      <c r="H327" s="175"/>
      <c r="I327" s="177"/>
      <c r="J327" s="196" t="s">
        <v>240</v>
      </c>
      <c r="K327" s="186">
        <v>100</v>
      </c>
      <c r="L327" s="187"/>
      <c r="M327" s="187"/>
      <c r="N327" s="187"/>
      <c r="O327" s="187"/>
      <c r="P327" s="187"/>
      <c r="Q327" s="188">
        <f>SUM(K327:P327)</f>
        <v>100</v>
      </c>
      <c r="R327" s="243"/>
      <c r="S327" s="138"/>
    </row>
    <row r="328" spans="5:19" ht="15.75">
      <c r="E328" s="165" t="s">
        <v>209</v>
      </c>
      <c r="F328" s="166" t="s">
        <v>265</v>
      </c>
      <c r="G328" s="167"/>
      <c r="H328" s="166"/>
      <c r="I328" s="168"/>
      <c r="J328" s="290" t="s">
        <v>266</v>
      </c>
      <c r="K328" s="170">
        <f aca="true" t="shared" si="70" ref="K328:P328">SUM(K329:K340)</f>
        <v>15300</v>
      </c>
      <c r="L328" s="171">
        <f t="shared" si="70"/>
        <v>270620</v>
      </c>
      <c r="M328" s="171">
        <f t="shared" si="70"/>
        <v>6100</v>
      </c>
      <c r="N328" s="171">
        <f t="shared" si="70"/>
        <v>2800</v>
      </c>
      <c r="O328" s="171">
        <f t="shared" si="70"/>
        <v>1800</v>
      </c>
      <c r="P328" s="171">
        <f t="shared" si="70"/>
        <v>2800</v>
      </c>
      <c r="Q328" s="172">
        <f>SUM(Q329:Q340)</f>
        <v>299420</v>
      </c>
      <c r="R328" s="164"/>
      <c r="S328" s="140"/>
    </row>
    <row r="329" spans="4:19" s="125" customFormat="1" ht="15.75">
      <c r="D329" s="124"/>
      <c r="E329" s="181" t="s">
        <v>209</v>
      </c>
      <c r="F329" s="182" t="s">
        <v>265</v>
      </c>
      <c r="G329" s="183" t="s">
        <v>20</v>
      </c>
      <c r="H329" s="182"/>
      <c r="I329" s="184"/>
      <c r="J329" s="196" t="s">
        <v>267</v>
      </c>
      <c r="K329" s="186">
        <v>100</v>
      </c>
      <c r="L329" s="187">
        <v>240620</v>
      </c>
      <c r="M329" s="187"/>
      <c r="N329" s="187">
        <v>1000</v>
      </c>
      <c r="O329" s="187"/>
      <c r="P329" s="187"/>
      <c r="Q329" s="188">
        <f>SUM(K329:P329)</f>
        <v>241720</v>
      </c>
      <c r="R329" s="243"/>
      <c r="S329" s="138" t="s">
        <v>542</v>
      </c>
    </row>
    <row r="330" spans="4:19" s="125" customFormat="1" ht="15.75">
      <c r="D330" s="124"/>
      <c r="E330" s="181" t="s">
        <v>209</v>
      </c>
      <c r="F330" s="182" t="s">
        <v>265</v>
      </c>
      <c r="G330" s="183" t="s">
        <v>23</v>
      </c>
      <c r="H330" s="182"/>
      <c r="I330" s="184"/>
      <c r="J330" s="196" t="s">
        <v>268</v>
      </c>
      <c r="K330" s="186"/>
      <c r="L330" s="187"/>
      <c r="M330" s="187"/>
      <c r="N330" s="187"/>
      <c r="O330" s="187"/>
      <c r="P330" s="187"/>
      <c r="Q330" s="188">
        <f aca="true" t="shared" si="71" ref="Q330:Q340">SUM(K330:P330)</f>
        <v>0</v>
      </c>
      <c r="R330" s="243"/>
      <c r="S330" s="138"/>
    </row>
    <row r="331" spans="4:19" s="125" customFormat="1" ht="15.75">
      <c r="D331" s="124"/>
      <c r="E331" s="181" t="s">
        <v>209</v>
      </c>
      <c r="F331" s="182" t="s">
        <v>265</v>
      </c>
      <c r="G331" s="183" t="s">
        <v>26</v>
      </c>
      <c r="H331" s="182"/>
      <c r="I331" s="184"/>
      <c r="J331" s="196" t="s">
        <v>269</v>
      </c>
      <c r="K331" s="186"/>
      <c r="L331" s="187"/>
      <c r="M331" s="187"/>
      <c r="N331" s="187"/>
      <c r="O331" s="187"/>
      <c r="P331" s="187"/>
      <c r="Q331" s="188">
        <f t="shared" si="71"/>
        <v>0</v>
      </c>
      <c r="R331" s="243"/>
      <c r="S331" s="138"/>
    </row>
    <row r="332" spans="4:19" s="125" customFormat="1" ht="15.75">
      <c r="D332" s="124"/>
      <c r="E332" s="181" t="s">
        <v>209</v>
      </c>
      <c r="F332" s="182" t="s">
        <v>265</v>
      </c>
      <c r="G332" s="183" t="s">
        <v>30</v>
      </c>
      <c r="H332" s="182"/>
      <c r="I332" s="184"/>
      <c r="J332" s="196" t="s">
        <v>270</v>
      </c>
      <c r="K332" s="186"/>
      <c r="L332" s="187">
        <v>30000</v>
      </c>
      <c r="M332" s="187"/>
      <c r="N332" s="187"/>
      <c r="O332" s="187"/>
      <c r="P332" s="187"/>
      <c r="Q332" s="188">
        <f t="shared" si="71"/>
        <v>30000</v>
      </c>
      <c r="R332" s="243"/>
      <c r="S332" s="139"/>
    </row>
    <row r="333" spans="4:19" s="125" customFormat="1" ht="15.75">
      <c r="D333" s="124"/>
      <c r="E333" s="181" t="s">
        <v>209</v>
      </c>
      <c r="F333" s="182" t="s">
        <v>265</v>
      </c>
      <c r="G333" s="183" t="s">
        <v>36</v>
      </c>
      <c r="H333" s="182"/>
      <c r="I333" s="184"/>
      <c r="J333" s="196" t="s">
        <v>271</v>
      </c>
      <c r="K333" s="186"/>
      <c r="L333" s="187"/>
      <c r="M333" s="187"/>
      <c r="N333" s="187"/>
      <c r="O333" s="187"/>
      <c r="P333" s="187"/>
      <c r="Q333" s="188">
        <f t="shared" si="71"/>
        <v>0</v>
      </c>
      <c r="R333" s="243"/>
      <c r="S333" s="138"/>
    </row>
    <row r="334" spans="4:19" s="125" customFormat="1" ht="15.75">
      <c r="D334" s="124"/>
      <c r="E334" s="181" t="s">
        <v>209</v>
      </c>
      <c r="F334" s="182" t="s">
        <v>265</v>
      </c>
      <c r="G334" s="183" t="s">
        <v>38</v>
      </c>
      <c r="H334" s="182"/>
      <c r="I334" s="184"/>
      <c r="J334" s="196" t="s">
        <v>272</v>
      </c>
      <c r="K334" s="186">
        <v>200</v>
      </c>
      <c r="L334" s="187"/>
      <c r="M334" s="187"/>
      <c r="N334" s="187"/>
      <c r="O334" s="187"/>
      <c r="P334" s="187"/>
      <c r="Q334" s="188">
        <f t="shared" si="71"/>
        <v>200</v>
      </c>
      <c r="R334" s="243"/>
      <c r="S334" s="138"/>
    </row>
    <row r="335" spans="4:19" s="125" customFormat="1" ht="15.75">
      <c r="D335" s="124"/>
      <c r="E335" s="181" t="s">
        <v>209</v>
      </c>
      <c r="F335" s="182" t="s">
        <v>265</v>
      </c>
      <c r="G335" s="183" t="s">
        <v>40</v>
      </c>
      <c r="H335" s="182"/>
      <c r="I335" s="184"/>
      <c r="J335" s="196" t="s">
        <v>273</v>
      </c>
      <c r="K335" s="186">
        <v>8000</v>
      </c>
      <c r="L335" s="187"/>
      <c r="M335" s="187">
        <v>3600</v>
      </c>
      <c r="N335" s="187">
        <v>1800</v>
      </c>
      <c r="O335" s="187">
        <v>1800</v>
      </c>
      <c r="P335" s="187">
        <v>2800</v>
      </c>
      <c r="Q335" s="188">
        <f t="shared" si="71"/>
        <v>18000</v>
      </c>
      <c r="R335" s="243"/>
      <c r="S335" s="139"/>
    </row>
    <row r="336" spans="4:19" s="125" customFormat="1" ht="15.75">
      <c r="D336" s="124"/>
      <c r="E336" s="181" t="s">
        <v>209</v>
      </c>
      <c r="F336" s="182" t="s">
        <v>265</v>
      </c>
      <c r="G336" s="183" t="s">
        <v>45</v>
      </c>
      <c r="H336" s="182"/>
      <c r="I336" s="184"/>
      <c r="J336" s="196" t="s">
        <v>274</v>
      </c>
      <c r="K336" s="186"/>
      <c r="L336" s="187"/>
      <c r="M336" s="187"/>
      <c r="N336" s="187"/>
      <c r="O336" s="187"/>
      <c r="P336" s="187"/>
      <c r="Q336" s="188">
        <f t="shared" si="71"/>
        <v>0</v>
      </c>
      <c r="R336" s="243"/>
      <c r="S336" s="138"/>
    </row>
    <row r="337" spans="4:19" s="125" customFormat="1" ht="15.75">
      <c r="D337" s="124"/>
      <c r="E337" s="181" t="s">
        <v>209</v>
      </c>
      <c r="F337" s="182" t="s">
        <v>265</v>
      </c>
      <c r="G337" s="183" t="s">
        <v>49</v>
      </c>
      <c r="H337" s="182"/>
      <c r="I337" s="184"/>
      <c r="J337" s="196" t="s">
        <v>275</v>
      </c>
      <c r="K337" s="186">
        <v>3000</v>
      </c>
      <c r="L337" s="187"/>
      <c r="M337" s="187"/>
      <c r="N337" s="187"/>
      <c r="O337" s="187"/>
      <c r="P337" s="187"/>
      <c r="Q337" s="188">
        <f t="shared" si="71"/>
        <v>3000</v>
      </c>
      <c r="R337" s="243"/>
      <c r="S337" s="138"/>
    </row>
    <row r="338" spans="4:19" s="125" customFormat="1" ht="15.75">
      <c r="D338" s="124"/>
      <c r="E338" s="181" t="s">
        <v>209</v>
      </c>
      <c r="F338" s="182" t="s">
        <v>265</v>
      </c>
      <c r="G338" s="183" t="s">
        <v>59</v>
      </c>
      <c r="H338" s="182"/>
      <c r="I338" s="184"/>
      <c r="J338" s="196" t="s">
        <v>276</v>
      </c>
      <c r="K338" s="186">
        <v>1000</v>
      </c>
      <c r="L338" s="187"/>
      <c r="M338" s="187"/>
      <c r="N338" s="187"/>
      <c r="O338" s="187"/>
      <c r="P338" s="187"/>
      <c r="Q338" s="188">
        <f t="shared" si="71"/>
        <v>1000</v>
      </c>
      <c r="R338" s="243"/>
      <c r="S338" s="138"/>
    </row>
    <row r="339" spans="4:19" s="125" customFormat="1" ht="15.75">
      <c r="D339" s="124"/>
      <c r="E339" s="181" t="s">
        <v>209</v>
      </c>
      <c r="F339" s="182" t="s">
        <v>265</v>
      </c>
      <c r="G339" s="183" t="s">
        <v>62</v>
      </c>
      <c r="H339" s="182"/>
      <c r="I339" s="184"/>
      <c r="J339" s="196" t="s">
        <v>277</v>
      </c>
      <c r="K339" s="186"/>
      <c r="L339" s="187"/>
      <c r="M339" s="187"/>
      <c r="N339" s="187"/>
      <c r="O339" s="187"/>
      <c r="P339" s="194"/>
      <c r="Q339" s="188">
        <f t="shared" si="71"/>
        <v>0</v>
      </c>
      <c r="R339" s="243"/>
      <c r="S339" s="139"/>
    </row>
    <row r="340" spans="4:19" s="125" customFormat="1" ht="15.75">
      <c r="D340" s="124"/>
      <c r="E340" s="181" t="s">
        <v>209</v>
      </c>
      <c r="F340" s="182" t="s">
        <v>265</v>
      </c>
      <c r="G340" s="183" t="s">
        <v>57</v>
      </c>
      <c r="H340" s="182"/>
      <c r="I340" s="184"/>
      <c r="J340" s="196" t="s">
        <v>240</v>
      </c>
      <c r="K340" s="186">
        <v>3000</v>
      </c>
      <c r="L340" s="187"/>
      <c r="M340" s="187">
        <v>2500</v>
      </c>
      <c r="N340" s="187"/>
      <c r="O340" s="187"/>
      <c r="P340" s="187"/>
      <c r="Q340" s="188">
        <f t="shared" si="71"/>
        <v>5500</v>
      </c>
      <c r="R340" s="243"/>
      <c r="S340" s="139"/>
    </row>
    <row r="341" spans="5:19" ht="15.75">
      <c r="E341" s="165" t="s">
        <v>209</v>
      </c>
      <c r="F341" s="166" t="s">
        <v>278</v>
      </c>
      <c r="G341" s="251"/>
      <c r="H341" s="252"/>
      <c r="I341" s="253"/>
      <c r="J341" s="290" t="s">
        <v>279</v>
      </c>
      <c r="K341" s="170">
        <f aca="true" t="shared" si="72" ref="K341:P341">SUM(K342:K348)</f>
        <v>16704</v>
      </c>
      <c r="L341" s="171">
        <f t="shared" si="72"/>
        <v>1000</v>
      </c>
      <c r="M341" s="171">
        <f t="shared" si="72"/>
        <v>21400</v>
      </c>
      <c r="N341" s="171">
        <f t="shared" si="72"/>
        <v>0</v>
      </c>
      <c r="O341" s="171">
        <f t="shared" si="72"/>
        <v>0</v>
      </c>
      <c r="P341" s="171">
        <f t="shared" si="72"/>
        <v>7900</v>
      </c>
      <c r="Q341" s="172">
        <f>SUM(Q342:Q348)</f>
        <v>47004</v>
      </c>
      <c r="R341" s="164"/>
      <c r="S341" s="140"/>
    </row>
    <row r="342" spans="4:19" s="125" customFormat="1" ht="15.75">
      <c r="D342" s="124"/>
      <c r="E342" s="181" t="s">
        <v>209</v>
      </c>
      <c r="F342" s="182" t="s">
        <v>278</v>
      </c>
      <c r="G342" s="183" t="s">
        <v>20</v>
      </c>
      <c r="H342" s="182"/>
      <c r="I342" s="184"/>
      <c r="J342" s="196" t="s">
        <v>280</v>
      </c>
      <c r="K342" s="186">
        <v>3704</v>
      </c>
      <c r="L342" s="187">
        <v>0</v>
      </c>
      <c r="M342" s="187"/>
      <c r="N342" s="187"/>
      <c r="O342" s="187"/>
      <c r="P342" s="187"/>
      <c r="Q342" s="188">
        <f>SUM(K342:P342)</f>
        <v>3704</v>
      </c>
      <c r="R342" s="243"/>
      <c r="S342" s="138"/>
    </row>
    <row r="343" spans="4:19" s="125" customFormat="1" ht="15.75">
      <c r="D343" s="124"/>
      <c r="E343" s="181" t="s">
        <v>209</v>
      </c>
      <c r="F343" s="182" t="s">
        <v>278</v>
      </c>
      <c r="G343" s="183" t="s">
        <v>23</v>
      </c>
      <c r="H343" s="182"/>
      <c r="I343" s="184"/>
      <c r="J343" s="196" t="s">
        <v>281</v>
      </c>
      <c r="K343" s="186">
        <v>0</v>
      </c>
      <c r="L343" s="187"/>
      <c r="M343" s="187"/>
      <c r="N343" s="187"/>
      <c r="O343" s="187"/>
      <c r="P343" s="187">
        <v>0</v>
      </c>
      <c r="Q343" s="188">
        <f aca="true" t="shared" si="73" ref="Q343:Q351">SUM(K343:P343)</f>
        <v>0</v>
      </c>
      <c r="R343" s="243"/>
      <c r="S343" s="138"/>
    </row>
    <row r="344" spans="4:19" s="125" customFormat="1" ht="15.75">
      <c r="D344" s="124"/>
      <c r="E344" s="181" t="s">
        <v>209</v>
      </c>
      <c r="F344" s="182" t="s">
        <v>278</v>
      </c>
      <c r="G344" s="183" t="s">
        <v>26</v>
      </c>
      <c r="H344" s="182"/>
      <c r="I344" s="184"/>
      <c r="J344" s="196" t="s">
        <v>282</v>
      </c>
      <c r="K344" s="186">
        <v>1000</v>
      </c>
      <c r="L344" s="187">
        <v>1000</v>
      </c>
      <c r="M344" s="187"/>
      <c r="N344" s="187"/>
      <c r="O344" s="187">
        <v>0</v>
      </c>
      <c r="P344" s="187">
        <v>0</v>
      </c>
      <c r="Q344" s="188">
        <f t="shared" si="73"/>
        <v>2000</v>
      </c>
      <c r="R344" s="243"/>
      <c r="S344" s="138"/>
    </row>
    <row r="345" spans="4:19" s="125" customFormat="1" ht="15.75">
      <c r="D345" s="124"/>
      <c r="E345" s="181" t="s">
        <v>209</v>
      </c>
      <c r="F345" s="182" t="s">
        <v>278</v>
      </c>
      <c r="G345" s="183" t="s">
        <v>30</v>
      </c>
      <c r="H345" s="182"/>
      <c r="I345" s="184"/>
      <c r="J345" s="196" t="s">
        <v>283</v>
      </c>
      <c r="K345" s="186"/>
      <c r="L345" s="187"/>
      <c r="M345" s="187"/>
      <c r="N345" s="187"/>
      <c r="O345" s="187"/>
      <c r="P345" s="187"/>
      <c r="Q345" s="188">
        <f t="shared" si="73"/>
        <v>0</v>
      </c>
      <c r="R345" s="243"/>
      <c r="S345" s="138"/>
    </row>
    <row r="346" spans="4:19" s="125" customFormat="1" ht="15.75">
      <c r="D346" s="124"/>
      <c r="E346" s="181" t="s">
        <v>209</v>
      </c>
      <c r="F346" s="182" t="s">
        <v>278</v>
      </c>
      <c r="G346" s="183" t="s">
        <v>36</v>
      </c>
      <c r="H346" s="182"/>
      <c r="I346" s="184"/>
      <c r="J346" s="196" t="s">
        <v>284</v>
      </c>
      <c r="K346" s="186">
        <v>4000</v>
      </c>
      <c r="L346" s="187"/>
      <c r="M346" s="187"/>
      <c r="N346" s="187"/>
      <c r="O346" s="187"/>
      <c r="P346" s="187"/>
      <c r="Q346" s="188">
        <f t="shared" si="73"/>
        <v>4000</v>
      </c>
      <c r="R346" s="243"/>
      <c r="S346" s="138"/>
    </row>
    <row r="347" spans="4:19" s="125" customFormat="1" ht="15.75">
      <c r="D347" s="124"/>
      <c r="E347" s="181" t="s">
        <v>209</v>
      </c>
      <c r="F347" s="182" t="s">
        <v>278</v>
      </c>
      <c r="G347" s="183" t="s">
        <v>38</v>
      </c>
      <c r="H347" s="182"/>
      <c r="I347" s="184"/>
      <c r="J347" s="196" t="s">
        <v>285</v>
      </c>
      <c r="K347" s="186"/>
      <c r="L347" s="187"/>
      <c r="M347" s="187"/>
      <c r="N347" s="187"/>
      <c r="O347" s="187"/>
      <c r="P347" s="187"/>
      <c r="Q347" s="188">
        <f t="shared" si="73"/>
        <v>0</v>
      </c>
      <c r="R347" s="243"/>
      <c r="S347" s="138"/>
    </row>
    <row r="348" spans="4:19" s="125" customFormat="1" ht="15.75">
      <c r="D348" s="124"/>
      <c r="E348" s="181" t="s">
        <v>209</v>
      </c>
      <c r="F348" s="182" t="s">
        <v>278</v>
      </c>
      <c r="G348" s="230">
        <v>999</v>
      </c>
      <c r="H348" s="250"/>
      <c r="I348" s="231"/>
      <c r="J348" s="196" t="s">
        <v>240</v>
      </c>
      <c r="K348" s="186">
        <v>8000</v>
      </c>
      <c r="L348" s="187"/>
      <c r="M348" s="187">
        <v>21400</v>
      </c>
      <c r="N348" s="187"/>
      <c r="O348" s="194"/>
      <c r="P348" s="187">
        <v>7900</v>
      </c>
      <c r="Q348" s="188">
        <f t="shared" si="73"/>
        <v>37300</v>
      </c>
      <c r="R348" s="243"/>
      <c r="S348" s="139"/>
    </row>
    <row r="349" spans="5:19" ht="15.75">
      <c r="E349" s="165" t="s">
        <v>209</v>
      </c>
      <c r="F349" s="254">
        <v>10</v>
      </c>
      <c r="G349" s="255"/>
      <c r="H349" s="256"/>
      <c r="I349" s="257"/>
      <c r="J349" s="290" t="s">
        <v>286</v>
      </c>
      <c r="K349" s="170">
        <f aca="true" t="shared" si="74" ref="K349:P349">SUM(K350:K354)</f>
        <v>20300</v>
      </c>
      <c r="L349" s="171">
        <f t="shared" si="74"/>
        <v>0</v>
      </c>
      <c r="M349" s="171">
        <f t="shared" si="74"/>
        <v>0</v>
      </c>
      <c r="N349" s="171">
        <f t="shared" si="74"/>
        <v>0</v>
      </c>
      <c r="O349" s="171">
        <f t="shared" si="74"/>
        <v>0</v>
      </c>
      <c r="P349" s="171">
        <f t="shared" si="74"/>
        <v>0</v>
      </c>
      <c r="Q349" s="172">
        <f>SUM(Q350:Q354)</f>
        <v>20300</v>
      </c>
      <c r="R349" s="164"/>
      <c r="S349" s="140"/>
    </row>
    <row r="350" spans="4:19" s="125" customFormat="1" ht="15.75">
      <c r="D350" s="124"/>
      <c r="E350" s="181" t="s">
        <v>209</v>
      </c>
      <c r="F350" s="182" t="s">
        <v>287</v>
      </c>
      <c r="G350" s="183" t="s">
        <v>20</v>
      </c>
      <c r="H350" s="250"/>
      <c r="I350" s="231"/>
      <c r="J350" s="196" t="s">
        <v>288</v>
      </c>
      <c r="K350" s="186">
        <v>300</v>
      </c>
      <c r="L350" s="187"/>
      <c r="M350" s="187"/>
      <c r="N350" s="187"/>
      <c r="O350" s="187"/>
      <c r="P350" s="187"/>
      <c r="Q350" s="188">
        <f t="shared" si="73"/>
        <v>300</v>
      </c>
      <c r="R350" s="243"/>
      <c r="S350" s="138"/>
    </row>
    <row r="351" spans="4:19" s="125" customFormat="1" ht="15.75">
      <c r="D351" s="124"/>
      <c r="E351" s="181" t="s">
        <v>209</v>
      </c>
      <c r="F351" s="182" t="s">
        <v>287</v>
      </c>
      <c r="G351" s="183" t="s">
        <v>23</v>
      </c>
      <c r="H351" s="250"/>
      <c r="I351" s="231"/>
      <c r="J351" s="196" t="s">
        <v>289</v>
      </c>
      <c r="K351" s="186">
        <v>20000</v>
      </c>
      <c r="L351" s="187"/>
      <c r="M351" s="187"/>
      <c r="N351" s="187"/>
      <c r="O351" s="187"/>
      <c r="P351" s="187"/>
      <c r="Q351" s="188">
        <f t="shared" si="73"/>
        <v>20000</v>
      </c>
      <c r="R351" s="243"/>
      <c r="S351" s="138"/>
    </row>
    <row r="352" spans="4:19" s="125" customFormat="1" ht="15.75">
      <c r="D352" s="124"/>
      <c r="E352" s="181" t="s">
        <v>209</v>
      </c>
      <c r="F352" s="182" t="s">
        <v>287</v>
      </c>
      <c r="G352" s="183" t="s">
        <v>26</v>
      </c>
      <c r="H352" s="250"/>
      <c r="I352" s="231"/>
      <c r="J352" s="196" t="s">
        <v>290</v>
      </c>
      <c r="K352" s="186"/>
      <c r="L352" s="187"/>
      <c r="M352" s="187"/>
      <c r="N352" s="187"/>
      <c r="O352" s="187"/>
      <c r="P352" s="187"/>
      <c r="Q352" s="188">
        <f>SUM(K352:P352)</f>
        <v>0</v>
      </c>
      <c r="R352" s="243"/>
      <c r="S352" s="138"/>
    </row>
    <row r="353" spans="4:19" s="125" customFormat="1" ht="15.75">
      <c r="D353" s="124"/>
      <c r="E353" s="181" t="s">
        <v>209</v>
      </c>
      <c r="F353" s="182" t="s">
        <v>287</v>
      </c>
      <c r="G353" s="183" t="s">
        <v>30</v>
      </c>
      <c r="H353" s="250"/>
      <c r="I353" s="231"/>
      <c r="J353" s="196" t="s">
        <v>291</v>
      </c>
      <c r="K353" s="186"/>
      <c r="L353" s="187"/>
      <c r="M353" s="187"/>
      <c r="N353" s="187"/>
      <c r="O353" s="187"/>
      <c r="P353" s="187"/>
      <c r="Q353" s="188">
        <f>SUM(K353:P353)</f>
        <v>0</v>
      </c>
      <c r="R353" s="243"/>
      <c r="S353" s="138"/>
    </row>
    <row r="354" spans="4:19" s="125" customFormat="1" ht="15.75">
      <c r="D354" s="124"/>
      <c r="E354" s="181" t="s">
        <v>209</v>
      </c>
      <c r="F354" s="182" t="s">
        <v>287</v>
      </c>
      <c r="G354" s="230">
        <v>999</v>
      </c>
      <c r="H354" s="250"/>
      <c r="I354" s="231"/>
      <c r="J354" s="196" t="s">
        <v>240</v>
      </c>
      <c r="K354" s="186"/>
      <c r="L354" s="187"/>
      <c r="M354" s="187"/>
      <c r="N354" s="187"/>
      <c r="O354" s="187"/>
      <c r="P354" s="187"/>
      <c r="Q354" s="188">
        <f>SUM(K354:P354)</f>
        <v>0</v>
      </c>
      <c r="R354" s="243"/>
      <c r="S354" s="138"/>
    </row>
    <row r="355" spans="5:19" ht="15.75">
      <c r="E355" s="165" t="s">
        <v>209</v>
      </c>
      <c r="F355" s="254">
        <v>11</v>
      </c>
      <c r="G355" s="255"/>
      <c r="H355" s="256"/>
      <c r="I355" s="257"/>
      <c r="J355" s="290" t="s">
        <v>292</v>
      </c>
      <c r="K355" s="170">
        <f aca="true" t="shared" si="75" ref="K355:P355">SUM(K356:K359)</f>
        <v>11300</v>
      </c>
      <c r="L355" s="171">
        <f t="shared" si="75"/>
        <v>0</v>
      </c>
      <c r="M355" s="171">
        <f t="shared" si="75"/>
        <v>0</v>
      </c>
      <c r="N355" s="171">
        <f t="shared" si="75"/>
        <v>0</v>
      </c>
      <c r="O355" s="171">
        <f t="shared" si="75"/>
        <v>0</v>
      </c>
      <c r="P355" s="171">
        <f t="shared" si="75"/>
        <v>0</v>
      </c>
      <c r="Q355" s="172">
        <f>SUM(Q356:Q359)</f>
        <v>11300</v>
      </c>
      <c r="R355" s="164"/>
      <c r="S355" s="140"/>
    </row>
    <row r="356" spans="4:19" s="125" customFormat="1" ht="15.75">
      <c r="D356" s="124"/>
      <c r="E356" s="181" t="s">
        <v>209</v>
      </c>
      <c r="F356" s="182" t="s">
        <v>293</v>
      </c>
      <c r="G356" s="183" t="s">
        <v>20</v>
      </c>
      <c r="H356" s="250"/>
      <c r="I356" s="231"/>
      <c r="J356" s="196" t="s">
        <v>294</v>
      </c>
      <c r="K356" s="186">
        <v>0</v>
      </c>
      <c r="L356" s="187"/>
      <c r="M356" s="187"/>
      <c r="N356" s="187"/>
      <c r="O356" s="187"/>
      <c r="P356" s="187"/>
      <c r="Q356" s="188">
        <f>SUM(K356:P356)</f>
        <v>0</v>
      </c>
      <c r="R356" s="243"/>
      <c r="S356" s="138"/>
    </row>
    <row r="357" spans="4:19" s="125" customFormat="1" ht="15.75">
      <c r="D357" s="124"/>
      <c r="E357" s="181" t="s">
        <v>209</v>
      </c>
      <c r="F357" s="182" t="s">
        <v>293</v>
      </c>
      <c r="G357" s="183" t="s">
        <v>23</v>
      </c>
      <c r="H357" s="250"/>
      <c r="I357" s="231"/>
      <c r="J357" s="196" t="s">
        <v>295</v>
      </c>
      <c r="K357" s="186">
        <v>4000</v>
      </c>
      <c r="L357" s="187"/>
      <c r="M357" s="187"/>
      <c r="N357" s="187"/>
      <c r="O357" s="187"/>
      <c r="P357" s="187"/>
      <c r="Q357" s="188">
        <f>SUM(K357:P357)</f>
        <v>4000</v>
      </c>
      <c r="R357" s="243"/>
      <c r="S357" s="138"/>
    </row>
    <row r="358" spans="4:19" s="125" customFormat="1" ht="15.75">
      <c r="D358" s="124"/>
      <c r="E358" s="181" t="s">
        <v>209</v>
      </c>
      <c r="F358" s="182" t="s">
        <v>293</v>
      </c>
      <c r="G358" s="183" t="s">
        <v>26</v>
      </c>
      <c r="H358" s="250"/>
      <c r="I358" s="231"/>
      <c r="J358" s="196" t="s">
        <v>296</v>
      </c>
      <c r="K358" s="186">
        <v>300</v>
      </c>
      <c r="L358" s="187"/>
      <c r="M358" s="187"/>
      <c r="N358" s="187"/>
      <c r="O358" s="187"/>
      <c r="P358" s="187"/>
      <c r="Q358" s="188">
        <f>SUM(K358:P358)</f>
        <v>300</v>
      </c>
      <c r="R358" s="243"/>
      <c r="S358" s="138"/>
    </row>
    <row r="359" spans="4:19" s="125" customFormat="1" ht="15.75">
      <c r="D359" s="124"/>
      <c r="E359" s="181" t="s">
        <v>209</v>
      </c>
      <c r="F359" s="182" t="s">
        <v>293</v>
      </c>
      <c r="G359" s="230">
        <v>999</v>
      </c>
      <c r="H359" s="250"/>
      <c r="I359" s="231"/>
      <c r="J359" s="196" t="s">
        <v>240</v>
      </c>
      <c r="K359" s="186">
        <v>7000</v>
      </c>
      <c r="L359" s="187"/>
      <c r="M359" s="187"/>
      <c r="N359" s="187"/>
      <c r="O359" s="187"/>
      <c r="P359" s="187"/>
      <c r="Q359" s="188">
        <f>SUM(K359:P359)</f>
        <v>7000</v>
      </c>
      <c r="R359" s="243"/>
      <c r="S359" s="138"/>
    </row>
    <row r="360" spans="5:19" ht="15.75">
      <c r="E360" s="258" t="s">
        <v>209</v>
      </c>
      <c r="F360" s="259">
        <v>12</v>
      </c>
      <c r="G360" s="255"/>
      <c r="H360" s="256"/>
      <c r="I360" s="257"/>
      <c r="J360" s="325" t="s">
        <v>297</v>
      </c>
      <c r="K360" s="170">
        <f aca="true" t="shared" si="76" ref="K360:P360">SUM(K361:K367)</f>
        <v>5300</v>
      </c>
      <c r="L360" s="171">
        <f t="shared" si="76"/>
        <v>0</v>
      </c>
      <c r="M360" s="171">
        <f t="shared" si="76"/>
        <v>0</v>
      </c>
      <c r="N360" s="171">
        <f t="shared" si="76"/>
        <v>0</v>
      </c>
      <c r="O360" s="171">
        <f t="shared" si="76"/>
        <v>0</v>
      </c>
      <c r="P360" s="171">
        <f t="shared" si="76"/>
        <v>0</v>
      </c>
      <c r="Q360" s="172">
        <f>SUM(Q361:Q368)</f>
        <v>5300</v>
      </c>
      <c r="R360" s="164"/>
      <c r="S360" s="140"/>
    </row>
    <row r="361" spans="4:19" s="125" customFormat="1" ht="15.75">
      <c r="D361" s="124"/>
      <c r="E361" s="181" t="s">
        <v>209</v>
      </c>
      <c r="F361" s="229">
        <v>12</v>
      </c>
      <c r="G361" s="183" t="s">
        <v>20</v>
      </c>
      <c r="H361" s="250"/>
      <c r="I361" s="231"/>
      <c r="J361" s="196" t="s">
        <v>298</v>
      </c>
      <c r="K361" s="186"/>
      <c r="L361" s="187"/>
      <c r="M361" s="187"/>
      <c r="N361" s="187"/>
      <c r="O361" s="187"/>
      <c r="P361" s="187"/>
      <c r="Q361" s="188">
        <f>SUM(K361:P361)</f>
        <v>0</v>
      </c>
      <c r="R361" s="243"/>
      <c r="S361" s="138"/>
    </row>
    <row r="362" spans="4:19" s="125" customFormat="1" ht="15.75">
      <c r="D362" s="124"/>
      <c r="E362" s="181" t="s">
        <v>209</v>
      </c>
      <c r="F362" s="229">
        <v>12</v>
      </c>
      <c r="G362" s="183" t="s">
        <v>23</v>
      </c>
      <c r="H362" s="250"/>
      <c r="I362" s="231"/>
      <c r="J362" s="196" t="s">
        <v>299</v>
      </c>
      <c r="K362" s="186">
        <v>1800</v>
      </c>
      <c r="L362" s="187"/>
      <c r="M362" s="187"/>
      <c r="N362" s="187"/>
      <c r="O362" s="187"/>
      <c r="P362" s="187"/>
      <c r="Q362" s="188">
        <f aca="true" t="shared" si="77" ref="Q362:Q368">SUM(K362:P362)</f>
        <v>1800</v>
      </c>
      <c r="R362" s="243"/>
      <c r="S362" s="138"/>
    </row>
    <row r="363" spans="4:19" s="125" customFormat="1" ht="15.75">
      <c r="D363" s="124"/>
      <c r="E363" s="181" t="s">
        <v>209</v>
      </c>
      <c r="F363" s="229">
        <v>12</v>
      </c>
      <c r="G363" s="183" t="s">
        <v>26</v>
      </c>
      <c r="H363" s="250"/>
      <c r="I363" s="231"/>
      <c r="J363" s="196" t="s">
        <v>300</v>
      </c>
      <c r="K363" s="186">
        <v>2000</v>
      </c>
      <c r="L363" s="187"/>
      <c r="M363" s="187"/>
      <c r="N363" s="187"/>
      <c r="O363" s="187"/>
      <c r="P363" s="187"/>
      <c r="Q363" s="188">
        <f t="shared" si="77"/>
        <v>2000</v>
      </c>
      <c r="R363" s="243"/>
      <c r="S363" s="138"/>
    </row>
    <row r="364" spans="4:19" s="125" customFormat="1" ht="15.75">
      <c r="D364" s="124"/>
      <c r="E364" s="181" t="s">
        <v>209</v>
      </c>
      <c r="F364" s="229">
        <v>12</v>
      </c>
      <c r="G364" s="183" t="s">
        <v>30</v>
      </c>
      <c r="H364" s="250"/>
      <c r="I364" s="231"/>
      <c r="J364" s="196" t="s">
        <v>301</v>
      </c>
      <c r="K364" s="186">
        <v>500</v>
      </c>
      <c r="L364" s="187"/>
      <c r="M364" s="187"/>
      <c r="N364" s="187"/>
      <c r="O364" s="187"/>
      <c r="P364" s="187"/>
      <c r="Q364" s="188">
        <f t="shared" si="77"/>
        <v>500</v>
      </c>
      <c r="R364" s="243"/>
      <c r="S364" s="138"/>
    </row>
    <row r="365" spans="4:19" s="125" customFormat="1" ht="15.75">
      <c r="D365" s="124"/>
      <c r="E365" s="181" t="s">
        <v>209</v>
      </c>
      <c r="F365" s="229">
        <v>12</v>
      </c>
      <c r="G365" s="183" t="s">
        <v>36</v>
      </c>
      <c r="H365" s="250"/>
      <c r="I365" s="231"/>
      <c r="J365" s="196" t="s">
        <v>302</v>
      </c>
      <c r="K365" s="186">
        <v>1000</v>
      </c>
      <c r="L365" s="187"/>
      <c r="M365" s="187"/>
      <c r="N365" s="187"/>
      <c r="O365" s="187"/>
      <c r="P365" s="187"/>
      <c r="Q365" s="188">
        <f t="shared" si="77"/>
        <v>1000</v>
      </c>
      <c r="R365" s="243"/>
      <c r="S365" s="138"/>
    </row>
    <row r="366" spans="4:19" s="125" customFormat="1" ht="15.75">
      <c r="D366" s="124"/>
      <c r="E366" s="181" t="s">
        <v>209</v>
      </c>
      <c r="F366" s="229">
        <v>12</v>
      </c>
      <c r="G366" s="183" t="s">
        <v>38</v>
      </c>
      <c r="H366" s="250"/>
      <c r="I366" s="231"/>
      <c r="J366" s="196" t="s">
        <v>303</v>
      </c>
      <c r="K366" s="186"/>
      <c r="L366" s="187"/>
      <c r="M366" s="187"/>
      <c r="N366" s="187"/>
      <c r="O366" s="187"/>
      <c r="P366" s="187"/>
      <c r="Q366" s="188">
        <f t="shared" si="77"/>
        <v>0</v>
      </c>
      <c r="R366" s="243"/>
      <c r="S366" s="138"/>
    </row>
    <row r="367" spans="4:19" s="125" customFormat="1" ht="15.75">
      <c r="D367" s="124"/>
      <c r="E367" s="181" t="s">
        <v>209</v>
      </c>
      <c r="F367" s="229">
        <v>12</v>
      </c>
      <c r="G367" s="230">
        <v>999</v>
      </c>
      <c r="H367" s="250"/>
      <c r="I367" s="231"/>
      <c r="J367" s="196" t="s">
        <v>240</v>
      </c>
      <c r="K367" s="186">
        <v>0</v>
      </c>
      <c r="L367" s="187"/>
      <c r="M367" s="187"/>
      <c r="N367" s="187"/>
      <c r="O367" s="187"/>
      <c r="P367" s="187"/>
      <c r="Q367" s="188">
        <f t="shared" si="77"/>
        <v>0</v>
      </c>
      <c r="R367" s="243"/>
      <c r="S367" s="138"/>
    </row>
    <row r="368" spans="4:19" s="125" customFormat="1" ht="15.75">
      <c r="D368" s="124"/>
      <c r="E368" s="185"/>
      <c r="F368" s="250"/>
      <c r="G368" s="260"/>
      <c r="H368" s="250"/>
      <c r="I368" s="231"/>
      <c r="J368" s="196"/>
      <c r="K368" s="186">
        <v>0</v>
      </c>
      <c r="L368" s="187"/>
      <c r="M368" s="187"/>
      <c r="N368" s="187"/>
      <c r="O368" s="187"/>
      <c r="P368" s="187"/>
      <c r="Q368" s="188">
        <f t="shared" si="77"/>
        <v>0</v>
      </c>
      <c r="R368" s="243"/>
      <c r="S368" s="138"/>
    </row>
    <row r="369" spans="5:19" ht="15.75">
      <c r="E369" s="156" t="s">
        <v>304</v>
      </c>
      <c r="F369" s="261"/>
      <c r="G369" s="262"/>
      <c r="H369" s="261"/>
      <c r="I369" s="263"/>
      <c r="J369" s="323" t="s">
        <v>305</v>
      </c>
      <c r="K369" s="161">
        <f aca="true" t="shared" si="78" ref="K369:P369">SUM(K370)</f>
        <v>0</v>
      </c>
      <c r="L369" s="161">
        <f t="shared" si="78"/>
        <v>0</v>
      </c>
      <c r="M369" s="161">
        <f t="shared" si="78"/>
        <v>0</v>
      </c>
      <c r="N369" s="161">
        <f t="shared" si="78"/>
        <v>0</v>
      </c>
      <c r="O369" s="161">
        <f t="shared" si="78"/>
        <v>0</v>
      </c>
      <c r="P369" s="161">
        <f t="shared" si="78"/>
        <v>0</v>
      </c>
      <c r="Q369" s="163">
        <f>SUM(K369+L369+M369+N369+O369+P369)</f>
        <v>0</v>
      </c>
      <c r="R369" s="164"/>
      <c r="S369" s="140"/>
    </row>
    <row r="370" spans="5:19" ht="15.75">
      <c r="E370" s="264">
        <v>23</v>
      </c>
      <c r="F370" s="166" t="s">
        <v>2</v>
      </c>
      <c r="G370" s="255"/>
      <c r="H370" s="256"/>
      <c r="I370" s="257"/>
      <c r="J370" s="290" t="s">
        <v>306</v>
      </c>
      <c r="K370" s="170">
        <f aca="true" t="shared" si="79" ref="K370:P370">SUM(K371:K371)</f>
        <v>0</v>
      </c>
      <c r="L370" s="171">
        <f t="shared" si="79"/>
        <v>0</v>
      </c>
      <c r="M370" s="171">
        <f t="shared" si="79"/>
        <v>0</v>
      </c>
      <c r="N370" s="171">
        <f t="shared" si="79"/>
        <v>0</v>
      </c>
      <c r="O370" s="171">
        <f t="shared" si="79"/>
        <v>0</v>
      </c>
      <c r="P370" s="171">
        <f t="shared" si="79"/>
        <v>0</v>
      </c>
      <c r="Q370" s="172">
        <f>Q371+Q372</f>
        <v>0</v>
      </c>
      <c r="R370" s="164"/>
      <c r="S370" s="140"/>
    </row>
    <row r="371" spans="5:19" ht="15.75">
      <c r="E371" s="228">
        <v>23</v>
      </c>
      <c r="F371" s="182" t="s">
        <v>2</v>
      </c>
      <c r="G371" s="183" t="s">
        <v>30</v>
      </c>
      <c r="H371" s="250"/>
      <c r="I371" s="231"/>
      <c r="J371" s="196" t="s">
        <v>307</v>
      </c>
      <c r="K371" s="210">
        <v>0</v>
      </c>
      <c r="L371" s="211"/>
      <c r="M371" s="211"/>
      <c r="N371" s="211"/>
      <c r="O371" s="211"/>
      <c r="P371" s="211"/>
      <c r="Q371" s="212">
        <f>SUM(K371:P371)</f>
        <v>0</v>
      </c>
      <c r="R371" s="164"/>
      <c r="S371" s="140"/>
    </row>
    <row r="372" spans="5:19" ht="15.75">
      <c r="E372" s="265"/>
      <c r="F372" s="266"/>
      <c r="G372" s="267"/>
      <c r="H372" s="268"/>
      <c r="I372" s="269"/>
      <c r="J372" s="326"/>
      <c r="K372" s="210"/>
      <c r="L372" s="211"/>
      <c r="M372" s="211"/>
      <c r="N372" s="211"/>
      <c r="O372" s="211"/>
      <c r="P372" s="211"/>
      <c r="Q372" s="212"/>
      <c r="R372" s="164"/>
      <c r="S372" s="140"/>
    </row>
    <row r="373" spans="5:19" ht="15.75">
      <c r="E373" s="160">
        <v>24</v>
      </c>
      <c r="F373" s="261"/>
      <c r="G373" s="158"/>
      <c r="H373" s="261"/>
      <c r="I373" s="263"/>
      <c r="J373" s="323" t="s">
        <v>308</v>
      </c>
      <c r="K373" s="161">
        <f aca="true" t="shared" si="80" ref="K373:P373">SUM(K374+K384+K409+K410+K411+K412)</f>
        <v>496775</v>
      </c>
      <c r="L373" s="161">
        <f t="shared" si="80"/>
        <v>17792</v>
      </c>
      <c r="M373" s="161">
        <f t="shared" si="80"/>
        <v>10500</v>
      </c>
      <c r="N373" s="161">
        <f t="shared" si="80"/>
        <v>52150</v>
      </c>
      <c r="O373" s="161">
        <f t="shared" si="80"/>
        <v>4200</v>
      </c>
      <c r="P373" s="161">
        <f t="shared" si="80"/>
        <v>2010</v>
      </c>
      <c r="Q373" s="163">
        <f>SUM(K373+L373+M373+N373+O373+P373)</f>
        <v>583427</v>
      </c>
      <c r="R373" s="164"/>
      <c r="S373" s="140"/>
    </row>
    <row r="374" spans="5:19" ht="15.75">
      <c r="E374" s="264">
        <v>24</v>
      </c>
      <c r="F374" s="166" t="s">
        <v>2</v>
      </c>
      <c r="G374" s="255"/>
      <c r="H374" s="256"/>
      <c r="I374" s="257"/>
      <c r="J374" s="290" t="s">
        <v>309</v>
      </c>
      <c r="K374" s="347">
        <f aca="true" t="shared" si="81" ref="K374:P374">SUM(K375:K383)</f>
        <v>0</v>
      </c>
      <c r="L374" s="171">
        <f t="shared" si="81"/>
        <v>14000</v>
      </c>
      <c r="M374" s="171">
        <f t="shared" si="81"/>
        <v>10500</v>
      </c>
      <c r="N374" s="171">
        <f t="shared" si="81"/>
        <v>52150</v>
      </c>
      <c r="O374" s="171">
        <f t="shared" si="81"/>
        <v>4200</v>
      </c>
      <c r="P374" s="171">
        <f t="shared" si="81"/>
        <v>2010</v>
      </c>
      <c r="Q374" s="172">
        <f>SUM(Q375:Q383)</f>
        <v>82860</v>
      </c>
      <c r="R374" s="164"/>
      <c r="S374" s="140"/>
    </row>
    <row r="375" spans="4:19" s="123" customFormat="1" ht="13.5" customHeight="1">
      <c r="D375" s="122"/>
      <c r="E375" s="189">
        <v>24</v>
      </c>
      <c r="F375" s="190" t="s">
        <v>2</v>
      </c>
      <c r="G375" s="191" t="s">
        <v>20</v>
      </c>
      <c r="H375" s="190"/>
      <c r="I375" s="192"/>
      <c r="J375" s="270" t="s">
        <v>310</v>
      </c>
      <c r="K375" s="348"/>
      <c r="L375" s="271"/>
      <c r="M375" s="271"/>
      <c r="N375" s="271"/>
      <c r="O375" s="271"/>
      <c r="P375" s="271"/>
      <c r="Q375" s="195">
        <f>SUM(K375:P375)</f>
        <v>0</v>
      </c>
      <c r="R375" s="218"/>
      <c r="S375" s="139"/>
    </row>
    <row r="376" spans="4:19" s="123" customFormat="1" ht="15.75">
      <c r="D376" s="122"/>
      <c r="E376" s="189">
        <v>24</v>
      </c>
      <c r="F376" s="190" t="s">
        <v>2</v>
      </c>
      <c r="G376" s="191" t="s">
        <v>23</v>
      </c>
      <c r="H376" s="190"/>
      <c r="I376" s="192"/>
      <c r="J376" s="270" t="s">
        <v>311</v>
      </c>
      <c r="K376" s="348"/>
      <c r="L376" s="271"/>
      <c r="M376" s="271"/>
      <c r="N376" s="271"/>
      <c r="O376" s="271"/>
      <c r="P376" s="271"/>
      <c r="Q376" s="195">
        <f aca="true" t="shared" si="82" ref="Q376:Q383">SUM(K376:P376)</f>
        <v>0</v>
      </c>
      <c r="R376" s="218"/>
      <c r="S376" s="139"/>
    </row>
    <row r="377" spans="4:19" s="123" customFormat="1" ht="15.75">
      <c r="D377" s="122"/>
      <c r="E377" s="189">
        <v>24</v>
      </c>
      <c r="F377" s="190" t="s">
        <v>2</v>
      </c>
      <c r="G377" s="191" t="s">
        <v>26</v>
      </c>
      <c r="H377" s="190"/>
      <c r="I377" s="192"/>
      <c r="J377" s="270" t="s">
        <v>312</v>
      </c>
      <c r="K377" s="348"/>
      <c r="L377" s="271"/>
      <c r="M377" s="271"/>
      <c r="N377" s="271"/>
      <c r="O377" s="271"/>
      <c r="P377" s="271"/>
      <c r="Q377" s="195">
        <f t="shared" si="82"/>
        <v>0</v>
      </c>
      <c r="R377" s="218"/>
      <c r="S377" s="139"/>
    </row>
    <row r="378" spans="4:20" s="123" customFormat="1" ht="15.75">
      <c r="D378" s="122"/>
      <c r="E378" s="189">
        <v>24</v>
      </c>
      <c r="F378" s="190" t="s">
        <v>2</v>
      </c>
      <c r="G378" s="191" t="s">
        <v>30</v>
      </c>
      <c r="H378" s="190"/>
      <c r="I378" s="192"/>
      <c r="J378" s="270" t="s">
        <v>313</v>
      </c>
      <c r="K378" s="348"/>
      <c r="L378" s="179">
        <v>9000</v>
      </c>
      <c r="M378" s="179"/>
      <c r="N378" s="179"/>
      <c r="O378" s="179">
        <v>2000</v>
      </c>
      <c r="P378" s="179"/>
      <c r="Q378" s="188">
        <f t="shared" si="82"/>
        <v>11000</v>
      </c>
      <c r="R378" s="218"/>
      <c r="S378" s="138" t="s">
        <v>543</v>
      </c>
      <c r="T378" s="150"/>
    </row>
    <row r="379" spans="4:19" s="123" customFormat="1" ht="15.75">
      <c r="D379" s="122"/>
      <c r="E379" s="189">
        <v>24</v>
      </c>
      <c r="F379" s="190" t="s">
        <v>2</v>
      </c>
      <c r="G379" s="191" t="s">
        <v>36</v>
      </c>
      <c r="H379" s="190"/>
      <c r="I379" s="192"/>
      <c r="J379" s="270" t="s">
        <v>314</v>
      </c>
      <c r="K379" s="348"/>
      <c r="L379" s="271">
        <v>5000</v>
      </c>
      <c r="M379" s="271"/>
      <c r="N379" s="271"/>
      <c r="O379" s="271"/>
      <c r="P379" s="271"/>
      <c r="Q379" s="195">
        <f t="shared" si="82"/>
        <v>5000</v>
      </c>
      <c r="R379" s="218"/>
      <c r="S379" s="138" t="s">
        <v>544</v>
      </c>
    </row>
    <row r="380" spans="4:18" s="123" customFormat="1" ht="15.75">
      <c r="D380" s="122"/>
      <c r="E380" s="189">
        <v>24</v>
      </c>
      <c r="F380" s="190" t="s">
        <v>2</v>
      </c>
      <c r="G380" s="191" t="s">
        <v>38</v>
      </c>
      <c r="H380" s="190"/>
      <c r="I380" s="192"/>
      <c r="J380" s="270" t="s">
        <v>315</v>
      </c>
      <c r="K380" s="348"/>
      <c r="L380" s="179">
        <v>0</v>
      </c>
      <c r="M380" s="271"/>
      <c r="N380" s="271"/>
      <c r="O380" s="271"/>
      <c r="P380" s="271"/>
      <c r="Q380" s="188">
        <f t="shared" si="82"/>
        <v>0</v>
      </c>
      <c r="R380" s="218"/>
    </row>
    <row r="381" spans="4:19" s="123" customFormat="1" ht="15.75">
      <c r="D381" s="122"/>
      <c r="E381" s="189">
        <v>24</v>
      </c>
      <c r="F381" s="190" t="s">
        <v>2</v>
      </c>
      <c r="G381" s="191" t="s">
        <v>40</v>
      </c>
      <c r="H381" s="190"/>
      <c r="I381" s="192"/>
      <c r="J381" s="270" t="s">
        <v>316</v>
      </c>
      <c r="K381" s="348"/>
      <c r="L381" s="271"/>
      <c r="M381" s="271"/>
      <c r="N381" s="179">
        <v>52000</v>
      </c>
      <c r="O381" s="271"/>
      <c r="P381" s="271"/>
      <c r="Q381" s="188">
        <f t="shared" si="82"/>
        <v>52000</v>
      </c>
      <c r="R381" s="218"/>
      <c r="S381" s="139"/>
    </row>
    <row r="382" spans="4:19" s="123" customFormat="1" ht="15.75">
      <c r="D382" s="122"/>
      <c r="E382" s="189">
        <v>24</v>
      </c>
      <c r="F382" s="190" t="s">
        <v>2</v>
      </c>
      <c r="G382" s="191" t="s">
        <v>45</v>
      </c>
      <c r="H382" s="190"/>
      <c r="I382" s="192"/>
      <c r="J382" s="270" t="s">
        <v>317</v>
      </c>
      <c r="K382" s="348"/>
      <c r="L382" s="271"/>
      <c r="M382" s="179">
        <v>10500</v>
      </c>
      <c r="N382" s="359">
        <v>150</v>
      </c>
      <c r="O382" s="179">
        <v>2200</v>
      </c>
      <c r="P382" s="179">
        <v>2010</v>
      </c>
      <c r="Q382" s="188">
        <f t="shared" si="82"/>
        <v>14860</v>
      </c>
      <c r="R382" s="218"/>
      <c r="S382" s="139"/>
    </row>
    <row r="383" spans="4:19" s="123" customFormat="1" ht="15.75">
      <c r="D383" s="122"/>
      <c r="E383" s="189">
        <v>24</v>
      </c>
      <c r="F383" s="190" t="s">
        <v>2</v>
      </c>
      <c r="G383" s="191" t="s">
        <v>57</v>
      </c>
      <c r="H383" s="272"/>
      <c r="I383" s="273"/>
      <c r="J383" s="274" t="s">
        <v>318</v>
      </c>
      <c r="K383" s="348"/>
      <c r="L383" s="271"/>
      <c r="M383" s="271"/>
      <c r="N383" s="271"/>
      <c r="O383" s="271"/>
      <c r="P383" s="271"/>
      <c r="Q383" s="195">
        <f t="shared" si="82"/>
        <v>0</v>
      </c>
      <c r="R383" s="218"/>
      <c r="S383" s="139"/>
    </row>
    <row r="384" spans="5:19" ht="15.75">
      <c r="E384" s="264">
        <v>24</v>
      </c>
      <c r="F384" s="166" t="s">
        <v>4</v>
      </c>
      <c r="G384" s="255"/>
      <c r="H384" s="256"/>
      <c r="I384" s="257"/>
      <c r="J384" s="290" t="s">
        <v>319</v>
      </c>
      <c r="K384" s="347">
        <f aca="true" t="shared" si="83" ref="K384:Q384">SUM(K385+K386+K388+K391+K395+K399+K401+K402+K405)</f>
        <v>496775</v>
      </c>
      <c r="L384" s="275">
        <f t="shared" si="83"/>
        <v>3792</v>
      </c>
      <c r="M384" s="275">
        <f t="shared" si="83"/>
        <v>0</v>
      </c>
      <c r="N384" s="275">
        <f t="shared" si="83"/>
        <v>0</v>
      </c>
      <c r="O384" s="275">
        <f t="shared" si="83"/>
        <v>0</v>
      </c>
      <c r="P384" s="276">
        <f t="shared" si="83"/>
        <v>0</v>
      </c>
      <c r="Q384" s="275">
        <f t="shared" si="83"/>
        <v>500567</v>
      </c>
      <c r="R384" s="164"/>
      <c r="S384" s="140"/>
    </row>
    <row r="385" spans="4:19" s="123" customFormat="1" ht="15.75">
      <c r="D385" s="122"/>
      <c r="E385" s="189">
        <v>24</v>
      </c>
      <c r="F385" s="190" t="s">
        <v>4</v>
      </c>
      <c r="G385" s="191" t="s">
        <v>20</v>
      </c>
      <c r="H385" s="277"/>
      <c r="I385" s="273"/>
      <c r="J385" s="274" t="s">
        <v>495</v>
      </c>
      <c r="K385" s="349"/>
      <c r="L385" s="278"/>
      <c r="M385" s="278"/>
      <c r="N385" s="278"/>
      <c r="O385" s="278"/>
      <c r="P385" s="279"/>
      <c r="Q385" s="195">
        <f aca="true" t="shared" si="84" ref="Q385:Q392">SUM(K385:P385)</f>
        <v>0</v>
      </c>
      <c r="R385" s="218"/>
      <c r="S385" s="139"/>
    </row>
    <row r="386" spans="4:19" s="123" customFormat="1" ht="15.75">
      <c r="D386" s="122"/>
      <c r="E386" s="189">
        <v>24</v>
      </c>
      <c r="F386" s="190" t="s">
        <v>4</v>
      </c>
      <c r="G386" s="191" t="s">
        <v>23</v>
      </c>
      <c r="H386" s="190"/>
      <c r="I386" s="273"/>
      <c r="J386" s="274" t="s">
        <v>496</v>
      </c>
      <c r="K386" s="349">
        <f aca="true" t="shared" si="85" ref="K386:P386">SUM(K387)</f>
        <v>400</v>
      </c>
      <c r="L386" s="235">
        <f t="shared" si="85"/>
        <v>0</v>
      </c>
      <c r="M386" s="235">
        <f t="shared" si="85"/>
        <v>0</v>
      </c>
      <c r="N386" s="235">
        <f t="shared" si="85"/>
        <v>0</v>
      </c>
      <c r="O386" s="235">
        <f t="shared" si="85"/>
        <v>0</v>
      </c>
      <c r="P386" s="236">
        <f t="shared" si="85"/>
        <v>0</v>
      </c>
      <c r="Q386" s="188">
        <f t="shared" si="84"/>
        <v>400</v>
      </c>
      <c r="R386" s="218"/>
      <c r="S386" s="139"/>
    </row>
    <row r="387" spans="4:19" s="123" customFormat="1" ht="15.75">
      <c r="D387" s="122"/>
      <c r="E387" s="189">
        <v>24</v>
      </c>
      <c r="F387" s="190" t="s">
        <v>4</v>
      </c>
      <c r="G387" s="214" t="s">
        <v>23</v>
      </c>
      <c r="H387" s="202" t="s">
        <v>20</v>
      </c>
      <c r="I387" s="280"/>
      <c r="J387" s="270" t="s">
        <v>497</v>
      </c>
      <c r="K387" s="349">
        <v>400</v>
      </c>
      <c r="L387" s="235"/>
      <c r="M387" s="235"/>
      <c r="N387" s="235"/>
      <c r="O387" s="235"/>
      <c r="P387" s="236"/>
      <c r="Q387" s="195">
        <f t="shared" si="84"/>
        <v>400</v>
      </c>
      <c r="R387" s="218"/>
      <c r="S387" s="139"/>
    </row>
    <row r="388" spans="4:19" s="123" customFormat="1" ht="15.75">
      <c r="D388" s="122"/>
      <c r="E388" s="189">
        <v>24</v>
      </c>
      <c r="F388" s="190" t="s">
        <v>4</v>
      </c>
      <c r="G388" s="191" t="s">
        <v>499</v>
      </c>
      <c r="H388" s="190"/>
      <c r="I388" s="273"/>
      <c r="J388" s="274" t="s">
        <v>498</v>
      </c>
      <c r="K388" s="349">
        <f aca="true" t="shared" si="86" ref="K388:P388">SUM(K389:K390)</f>
        <v>5500</v>
      </c>
      <c r="L388" s="235">
        <f t="shared" si="86"/>
        <v>0</v>
      </c>
      <c r="M388" s="235">
        <f t="shared" si="86"/>
        <v>0</v>
      </c>
      <c r="N388" s="235">
        <f t="shared" si="86"/>
        <v>0</v>
      </c>
      <c r="O388" s="235">
        <f t="shared" si="86"/>
        <v>0</v>
      </c>
      <c r="P388" s="236">
        <f t="shared" si="86"/>
        <v>0</v>
      </c>
      <c r="Q388" s="195">
        <f t="shared" si="84"/>
        <v>5500</v>
      </c>
      <c r="R388" s="218"/>
      <c r="S388" s="139"/>
    </row>
    <row r="389" spans="4:19" s="123" customFormat="1" ht="15.75">
      <c r="D389" s="122"/>
      <c r="E389" s="189" t="s">
        <v>320</v>
      </c>
      <c r="F389" s="190" t="s">
        <v>4</v>
      </c>
      <c r="G389" s="191" t="s">
        <v>499</v>
      </c>
      <c r="H389" s="190" t="s">
        <v>20</v>
      </c>
      <c r="I389" s="273"/>
      <c r="J389" s="274" t="s">
        <v>500</v>
      </c>
      <c r="K389" s="349">
        <v>0</v>
      </c>
      <c r="L389" s="281"/>
      <c r="M389" s="281"/>
      <c r="N389" s="281"/>
      <c r="O389" s="281"/>
      <c r="P389" s="282"/>
      <c r="Q389" s="195">
        <f t="shared" si="84"/>
        <v>0</v>
      </c>
      <c r="R389" s="218"/>
      <c r="S389" s="139"/>
    </row>
    <row r="390" spans="4:19" s="123" customFormat="1" ht="15.75">
      <c r="D390" s="122"/>
      <c r="E390" s="189">
        <v>24</v>
      </c>
      <c r="F390" s="190" t="s">
        <v>4</v>
      </c>
      <c r="G390" s="191" t="s">
        <v>499</v>
      </c>
      <c r="H390" s="190" t="s">
        <v>23</v>
      </c>
      <c r="I390" s="234"/>
      <c r="J390" s="274" t="s">
        <v>323</v>
      </c>
      <c r="K390" s="349">
        <v>5500</v>
      </c>
      <c r="L390" s="278"/>
      <c r="M390" s="278"/>
      <c r="N390" s="278"/>
      <c r="O390" s="278"/>
      <c r="P390" s="279"/>
      <c r="Q390" s="195">
        <f t="shared" si="84"/>
        <v>5500</v>
      </c>
      <c r="R390" s="218"/>
      <c r="S390" s="139"/>
    </row>
    <row r="391" spans="4:19" s="123" customFormat="1" ht="15.75">
      <c r="D391" s="122"/>
      <c r="E391" s="189">
        <v>24</v>
      </c>
      <c r="F391" s="190" t="s">
        <v>4</v>
      </c>
      <c r="G391" s="191" t="s">
        <v>501</v>
      </c>
      <c r="H391" s="190"/>
      <c r="I391" s="234"/>
      <c r="J391" s="274" t="s">
        <v>321</v>
      </c>
      <c r="K391" s="349">
        <f aca="true" t="shared" si="87" ref="K391:P391">SUM(K392:K394)</f>
        <v>101750</v>
      </c>
      <c r="L391" s="235">
        <f t="shared" si="87"/>
        <v>0</v>
      </c>
      <c r="M391" s="235">
        <f t="shared" si="87"/>
        <v>0</v>
      </c>
      <c r="N391" s="235">
        <f t="shared" si="87"/>
        <v>0</v>
      </c>
      <c r="O391" s="235">
        <f t="shared" si="87"/>
        <v>0</v>
      </c>
      <c r="P391" s="236">
        <f t="shared" si="87"/>
        <v>0</v>
      </c>
      <c r="Q391" s="188">
        <f t="shared" si="84"/>
        <v>101750</v>
      </c>
      <c r="R391" s="218"/>
      <c r="S391" s="139"/>
    </row>
    <row r="392" spans="4:19" s="123" customFormat="1" ht="15.75">
      <c r="D392" s="122"/>
      <c r="E392" s="189">
        <v>24</v>
      </c>
      <c r="F392" s="190" t="s">
        <v>4</v>
      </c>
      <c r="G392" s="191" t="s">
        <v>501</v>
      </c>
      <c r="H392" s="190" t="s">
        <v>20</v>
      </c>
      <c r="I392" s="234"/>
      <c r="J392" s="274" t="s">
        <v>502</v>
      </c>
      <c r="K392" s="349">
        <v>101750</v>
      </c>
      <c r="L392" s="235"/>
      <c r="M392" s="235"/>
      <c r="N392" s="235"/>
      <c r="O392" s="235"/>
      <c r="P392" s="236"/>
      <c r="Q392" s="195">
        <f t="shared" si="84"/>
        <v>101750</v>
      </c>
      <c r="R392" s="218"/>
      <c r="S392" s="139"/>
    </row>
    <row r="393" spans="4:19" s="123" customFormat="1" ht="15.75">
      <c r="D393" s="122"/>
      <c r="E393" s="189">
        <v>24</v>
      </c>
      <c r="F393" s="190" t="s">
        <v>4</v>
      </c>
      <c r="G393" s="191" t="s">
        <v>501</v>
      </c>
      <c r="H393" s="190" t="s">
        <v>23</v>
      </c>
      <c r="I393" s="234"/>
      <c r="J393" s="274" t="s">
        <v>503</v>
      </c>
      <c r="K393" s="349"/>
      <c r="L393" s="235"/>
      <c r="M393" s="235"/>
      <c r="N393" s="235"/>
      <c r="O393" s="235"/>
      <c r="P393" s="236"/>
      <c r="Q393" s="188">
        <f aca="true" t="shared" si="88" ref="Q393:Q404">SUM(K393:P393)</f>
        <v>0</v>
      </c>
      <c r="R393" s="218"/>
      <c r="S393" s="139"/>
    </row>
    <row r="394" spans="4:19" s="123" customFormat="1" ht="15.75">
      <c r="D394" s="122"/>
      <c r="E394" s="189">
        <v>24</v>
      </c>
      <c r="F394" s="190" t="s">
        <v>4</v>
      </c>
      <c r="G394" s="191" t="s">
        <v>501</v>
      </c>
      <c r="H394" s="190" t="s">
        <v>26</v>
      </c>
      <c r="I394" s="234"/>
      <c r="J394" s="274" t="s">
        <v>504</v>
      </c>
      <c r="K394" s="349"/>
      <c r="L394" s="235"/>
      <c r="M394" s="235"/>
      <c r="N394" s="235"/>
      <c r="O394" s="235"/>
      <c r="P394" s="236"/>
      <c r="Q394" s="188">
        <f t="shared" si="88"/>
        <v>0</v>
      </c>
      <c r="R394" s="218"/>
      <c r="S394" s="139"/>
    </row>
    <row r="395" spans="4:19" s="123" customFormat="1" ht="15.75">
      <c r="D395" s="122"/>
      <c r="E395" s="189" t="s">
        <v>320</v>
      </c>
      <c r="F395" s="190" t="s">
        <v>4</v>
      </c>
      <c r="G395" s="191" t="s">
        <v>505</v>
      </c>
      <c r="H395" s="190"/>
      <c r="I395" s="234"/>
      <c r="J395" s="274" t="s">
        <v>322</v>
      </c>
      <c r="K395" s="349">
        <f aca="true" t="shared" si="89" ref="K395:P395">SUM(K396:K398)</f>
        <v>0</v>
      </c>
      <c r="L395" s="235">
        <f t="shared" si="89"/>
        <v>0</v>
      </c>
      <c r="M395" s="235">
        <f t="shared" si="89"/>
        <v>0</v>
      </c>
      <c r="N395" s="235">
        <f t="shared" si="89"/>
        <v>0</v>
      </c>
      <c r="O395" s="235">
        <f t="shared" si="89"/>
        <v>0</v>
      </c>
      <c r="P395" s="236">
        <f t="shared" si="89"/>
        <v>0</v>
      </c>
      <c r="Q395" s="188">
        <f t="shared" si="88"/>
        <v>0</v>
      </c>
      <c r="R395" s="218"/>
      <c r="S395" s="139"/>
    </row>
    <row r="396" spans="4:19" s="123" customFormat="1" ht="15.75">
      <c r="D396" s="122"/>
      <c r="E396" s="189" t="s">
        <v>320</v>
      </c>
      <c r="F396" s="190" t="s">
        <v>4</v>
      </c>
      <c r="G396" s="191" t="s">
        <v>505</v>
      </c>
      <c r="H396" s="190" t="s">
        <v>20</v>
      </c>
      <c r="I396" s="234"/>
      <c r="J396" s="274" t="s">
        <v>502</v>
      </c>
      <c r="K396" s="349"/>
      <c r="L396" s="235"/>
      <c r="M396" s="235"/>
      <c r="N396" s="235"/>
      <c r="O396" s="235"/>
      <c r="P396" s="236"/>
      <c r="Q396" s="188">
        <f t="shared" si="88"/>
        <v>0</v>
      </c>
      <c r="R396" s="218"/>
      <c r="S396" s="139"/>
    </row>
    <row r="397" spans="4:19" s="123" customFormat="1" ht="15.75">
      <c r="D397" s="122"/>
      <c r="E397" s="189" t="s">
        <v>320</v>
      </c>
      <c r="F397" s="190" t="s">
        <v>4</v>
      </c>
      <c r="G397" s="191" t="s">
        <v>505</v>
      </c>
      <c r="H397" s="190" t="s">
        <v>23</v>
      </c>
      <c r="I397" s="234"/>
      <c r="J397" s="274" t="s">
        <v>503</v>
      </c>
      <c r="K397" s="349"/>
      <c r="L397" s="235"/>
      <c r="M397" s="235"/>
      <c r="N397" s="235"/>
      <c r="O397" s="235"/>
      <c r="P397" s="236"/>
      <c r="Q397" s="188">
        <f t="shared" si="88"/>
        <v>0</v>
      </c>
      <c r="R397" s="218"/>
      <c r="S397" s="139"/>
    </row>
    <row r="398" spans="4:19" s="123" customFormat="1" ht="15.75">
      <c r="D398" s="122"/>
      <c r="E398" s="189">
        <v>24</v>
      </c>
      <c r="F398" s="190" t="s">
        <v>4</v>
      </c>
      <c r="G398" s="191" t="s">
        <v>505</v>
      </c>
      <c r="H398" s="190" t="s">
        <v>26</v>
      </c>
      <c r="I398" s="234"/>
      <c r="J398" s="274" t="s">
        <v>504</v>
      </c>
      <c r="K398" s="349"/>
      <c r="L398" s="235"/>
      <c r="M398" s="235"/>
      <c r="N398" s="235"/>
      <c r="O398" s="235"/>
      <c r="P398" s="236"/>
      <c r="Q398" s="188">
        <f t="shared" si="88"/>
        <v>0</v>
      </c>
      <c r="R398" s="218"/>
      <c r="S398" s="139"/>
    </row>
    <row r="399" spans="4:19" s="123" customFormat="1" ht="15.75">
      <c r="D399" s="122"/>
      <c r="E399" s="189">
        <v>24</v>
      </c>
      <c r="F399" s="190" t="s">
        <v>4</v>
      </c>
      <c r="G399" s="191" t="s">
        <v>506</v>
      </c>
      <c r="H399" s="190"/>
      <c r="I399" s="234"/>
      <c r="J399" s="274" t="s">
        <v>507</v>
      </c>
      <c r="K399" s="349">
        <f>K400</f>
        <v>3645</v>
      </c>
      <c r="L399" s="235">
        <f>SUM(L400)</f>
        <v>0</v>
      </c>
      <c r="M399" s="235">
        <f>SUM(M400)</f>
        <v>0</v>
      </c>
      <c r="N399" s="235">
        <f>SUM(N400)</f>
        <v>0</v>
      </c>
      <c r="O399" s="235">
        <f>SUM(O400)</f>
        <v>0</v>
      </c>
      <c r="P399" s="236">
        <f>SUM(P400)</f>
        <v>0</v>
      </c>
      <c r="Q399" s="188">
        <f t="shared" si="88"/>
        <v>3645</v>
      </c>
      <c r="R399" s="218"/>
      <c r="S399" s="139"/>
    </row>
    <row r="400" spans="4:19" s="123" customFormat="1" ht="15.75">
      <c r="D400" s="122"/>
      <c r="E400" s="189" t="s">
        <v>320</v>
      </c>
      <c r="F400" s="190" t="s">
        <v>4</v>
      </c>
      <c r="G400" s="191" t="s">
        <v>506</v>
      </c>
      <c r="H400" s="190" t="s">
        <v>20</v>
      </c>
      <c r="I400" s="234"/>
      <c r="J400" s="274" t="s">
        <v>508</v>
      </c>
      <c r="K400" s="349">
        <v>3645</v>
      </c>
      <c r="L400" s="278"/>
      <c r="M400" s="278"/>
      <c r="N400" s="278"/>
      <c r="O400" s="278"/>
      <c r="P400" s="279"/>
      <c r="Q400" s="195">
        <f>SUM(K400:P400)</f>
        <v>3645</v>
      </c>
      <c r="R400" s="218"/>
      <c r="S400" s="139"/>
    </row>
    <row r="401" spans="4:19" s="123" customFormat="1" ht="15.75">
      <c r="D401" s="122"/>
      <c r="E401" s="189">
        <v>24</v>
      </c>
      <c r="F401" s="190" t="s">
        <v>4</v>
      </c>
      <c r="G401" s="191" t="s">
        <v>509</v>
      </c>
      <c r="H401" s="190"/>
      <c r="I401" s="234"/>
      <c r="J401" s="274" t="s">
        <v>324</v>
      </c>
      <c r="K401" s="349">
        <v>3480</v>
      </c>
      <c r="L401" s="235">
        <v>3792</v>
      </c>
      <c r="M401" s="235"/>
      <c r="N401" s="235"/>
      <c r="O401" s="235"/>
      <c r="P401" s="236"/>
      <c r="Q401" s="188">
        <f t="shared" si="88"/>
        <v>7272</v>
      </c>
      <c r="R401" s="218"/>
      <c r="S401" s="139" t="s">
        <v>545</v>
      </c>
    </row>
    <row r="402" spans="4:19" s="123" customFormat="1" ht="15.75">
      <c r="D402" s="122"/>
      <c r="E402" s="189">
        <v>24</v>
      </c>
      <c r="F402" s="190" t="s">
        <v>4</v>
      </c>
      <c r="G402" s="191" t="s">
        <v>485</v>
      </c>
      <c r="H402" s="190"/>
      <c r="I402" s="234"/>
      <c r="J402" s="274" t="s">
        <v>510</v>
      </c>
      <c r="K402" s="349">
        <f>K403+K404</f>
        <v>2000</v>
      </c>
      <c r="L402" s="235"/>
      <c r="M402" s="235"/>
      <c r="N402" s="235"/>
      <c r="O402" s="235"/>
      <c r="P402" s="236"/>
      <c r="Q402" s="188">
        <f t="shared" si="88"/>
        <v>2000</v>
      </c>
      <c r="R402" s="218"/>
      <c r="S402" s="139"/>
    </row>
    <row r="403" spans="4:19" s="123" customFormat="1" ht="15.75">
      <c r="D403" s="122"/>
      <c r="E403" s="189"/>
      <c r="F403" s="190"/>
      <c r="G403" s="191"/>
      <c r="H403" s="190" t="s">
        <v>20</v>
      </c>
      <c r="I403" s="234"/>
      <c r="J403" s="274" t="s">
        <v>569</v>
      </c>
      <c r="K403" s="349">
        <v>1000</v>
      </c>
      <c r="L403" s="235"/>
      <c r="M403" s="235"/>
      <c r="N403" s="235"/>
      <c r="O403" s="235"/>
      <c r="P403" s="236"/>
      <c r="Q403" s="188">
        <f t="shared" si="88"/>
        <v>1000</v>
      </c>
      <c r="R403" s="218"/>
      <c r="S403" s="139"/>
    </row>
    <row r="404" spans="4:19" s="123" customFormat="1" ht="15.75">
      <c r="D404" s="122"/>
      <c r="E404" s="189"/>
      <c r="F404" s="190"/>
      <c r="G404" s="191"/>
      <c r="H404" s="190" t="s">
        <v>23</v>
      </c>
      <c r="I404" s="234"/>
      <c r="J404" s="274" t="s">
        <v>570</v>
      </c>
      <c r="K404" s="349">
        <v>1000</v>
      </c>
      <c r="L404" s="235"/>
      <c r="M404" s="235"/>
      <c r="N404" s="235"/>
      <c r="O404" s="235"/>
      <c r="P404" s="236"/>
      <c r="Q404" s="188">
        <f t="shared" si="88"/>
        <v>1000</v>
      </c>
      <c r="R404" s="218"/>
      <c r="S404" s="139"/>
    </row>
    <row r="405" spans="4:19" s="123" customFormat="1" ht="15.75">
      <c r="D405" s="122"/>
      <c r="E405" s="189">
        <v>24</v>
      </c>
      <c r="F405" s="190" t="s">
        <v>4</v>
      </c>
      <c r="G405" s="191" t="s">
        <v>396</v>
      </c>
      <c r="H405" s="190"/>
      <c r="I405" s="234"/>
      <c r="J405" s="274" t="s">
        <v>511</v>
      </c>
      <c r="K405" s="349">
        <f aca="true" t="shared" si="90" ref="K405:P405">SUM(K406:K408)</f>
        <v>380000</v>
      </c>
      <c r="L405" s="235">
        <f t="shared" si="90"/>
        <v>0</v>
      </c>
      <c r="M405" s="235">
        <f t="shared" si="90"/>
        <v>0</v>
      </c>
      <c r="N405" s="235">
        <f t="shared" si="90"/>
        <v>0</v>
      </c>
      <c r="O405" s="235">
        <f t="shared" si="90"/>
        <v>0</v>
      </c>
      <c r="P405" s="236">
        <f t="shared" si="90"/>
        <v>0</v>
      </c>
      <c r="Q405" s="188">
        <f aca="true" t="shared" si="91" ref="Q405:Q411">SUM(K405:P405)</f>
        <v>380000</v>
      </c>
      <c r="R405" s="218"/>
      <c r="S405" s="139"/>
    </row>
    <row r="406" spans="4:19" s="123" customFormat="1" ht="15.75">
      <c r="D406" s="122"/>
      <c r="E406" s="189">
        <v>24</v>
      </c>
      <c r="F406" s="190" t="s">
        <v>4</v>
      </c>
      <c r="G406" s="191" t="s">
        <v>396</v>
      </c>
      <c r="H406" s="190" t="s">
        <v>20</v>
      </c>
      <c r="I406" s="234"/>
      <c r="J406" s="274" t="s">
        <v>512</v>
      </c>
      <c r="K406" s="349">
        <v>190000</v>
      </c>
      <c r="L406" s="235"/>
      <c r="M406" s="235"/>
      <c r="N406" s="235"/>
      <c r="O406" s="235"/>
      <c r="P406" s="236"/>
      <c r="Q406" s="188">
        <f t="shared" si="91"/>
        <v>190000</v>
      </c>
      <c r="R406" s="218"/>
      <c r="S406" s="144" t="s">
        <v>546</v>
      </c>
    </row>
    <row r="407" spans="4:19" s="123" customFormat="1" ht="15.75">
      <c r="D407" s="122"/>
      <c r="E407" s="189">
        <v>24</v>
      </c>
      <c r="F407" s="190" t="s">
        <v>4</v>
      </c>
      <c r="G407" s="191" t="s">
        <v>396</v>
      </c>
      <c r="H407" s="190" t="s">
        <v>23</v>
      </c>
      <c r="I407" s="234"/>
      <c r="J407" s="274" t="s">
        <v>513</v>
      </c>
      <c r="K407" s="349">
        <v>190000</v>
      </c>
      <c r="L407" s="235"/>
      <c r="M407" s="235"/>
      <c r="N407" s="235"/>
      <c r="O407" s="235"/>
      <c r="P407" s="236"/>
      <c r="Q407" s="188">
        <f t="shared" si="91"/>
        <v>190000</v>
      </c>
      <c r="R407" s="218"/>
      <c r="S407" s="144" t="s">
        <v>547</v>
      </c>
    </row>
    <row r="408" spans="4:19" s="123" customFormat="1" ht="15.75">
      <c r="D408" s="122"/>
      <c r="E408" s="213" t="s">
        <v>320</v>
      </c>
      <c r="F408" s="202" t="s">
        <v>4</v>
      </c>
      <c r="G408" s="191" t="s">
        <v>396</v>
      </c>
      <c r="H408" s="202" t="s">
        <v>26</v>
      </c>
      <c r="I408" s="283"/>
      <c r="J408" s="270" t="s">
        <v>514</v>
      </c>
      <c r="K408" s="349"/>
      <c r="L408" s="278"/>
      <c r="M408" s="278"/>
      <c r="N408" s="278"/>
      <c r="O408" s="278"/>
      <c r="P408" s="279"/>
      <c r="Q408" s="195">
        <f t="shared" si="91"/>
        <v>0</v>
      </c>
      <c r="R408" s="218"/>
      <c r="S408" s="139"/>
    </row>
    <row r="409" spans="5:19" ht="15.75">
      <c r="E409" s="165">
        <v>24</v>
      </c>
      <c r="F409" s="166" t="s">
        <v>5</v>
      </c>
      <c r="G409" s="255"/>
      <c r="H409" s="256"/>
      <c r="I409" s="257"/>
      <c r="J409" s="290" t="s">
        <v>325</v>
      </c>
      <c r="K409" s="347"/>
      <c r="L409" s="275"/>
      <c r="M409" s="275"/>
      <c r="N409" s="275"/>
      <c r="O409" s="275"/>
      <c r="P409" s="276"/>
      <c r="Q409" s="172">
        <f t="shared" si="91"/>
        <v>0</v>
      </c>
      <c r="R409" s="164"/>
      <c r="S409" s="140"/>
    </row>
    <row r="410" spans="5:19" ht="15.75">
      <c r="E410" s="165">
        <v>24</v>
      </c>
      <c r="F410" s="166" t="s">
        <v>241</v>
      </c>
      <c r="G410" s="255"/>
      <c r="H410" s="256"/>
      <c r="I410" s="257"/>
      <c r="J410" s="290" t="s">
        <v>326</v>
      </c>
      <c r="K410" s="347"/>
      <c r="L410" s="275"/>
      <c r="M410" s="275"/>
      <c r="N410" s="275"/>
      <c r="O410" s="275"/>
      <c r="P410" s="276"/>
      <c r="Q410" s="172">
        <f t="shared" si="91"/>
        <v>0</v>
      </c>
      <c r="R410" s="164"/>
      <c r="S410" s="140"/>
    </row>
    <row r="411" spans="5:19" ht="15.75">
      <c r="E411" s="165">
        <v>24</v>
      </c>
      <c r="F411" s="166" t="s">
        <v>251</v>
      </c>
      <c r="G411" s="255"/>
      <c r="H411" s="256"/>
      <c r="I411" s="257"/>
      <c r="J411" s="290" t="s">
        <v>327</v>
      </c>
      <c r="K411" s="347"/>
      <c r="L411" s="275"/>
      <c r="M411" s="275"/>
      <c r="N411" s="275"/>
      <c r="O411" s="275"/>
      <c r="P411" s="276"/>
      <c r="Q411" s="172">
        <f t="shared" si="91"/>
        <v>0</v>
      </c>
      <c r="R411" s="164"/>
      <c r="S411" s="140"/>
    </row>
    <row r="412" spans="5:19" ht="15.75">
      <c r="E412" s="165">
        <v>24</v>
      </c>
      <c r="F412" s="166" t="s">
        <v>260</v>
      </c>
      <c r="G412" s="255"/>
      <c r="H412" s="256"/>
      <c r="I412" s="257"/>
      <c r="J412" s="290" t="s">
        <v>328</v>
      </c>
      <c r="K412" s="347"/>
      <c r="L412" s="275"/>
      <c r="M412" s="275"/>
      <c r="N412" s="275"/>
      <c r="O412" s="275"/>
      <c r="P412" s="276"/>
      <c r="Q412" s="172">
        <f>SUM(K412:P412)</f>
        <v>0</v>
      </c>
      <c r="R412" s="164"/>
      <c r="S412" s="140"/>
    </row>
    <row r="413" spans="5:19" ht="15.75">
      <c r="E413" s="239"/>
      <c r="F413" s="266"/>
      <c r="G413" s="267"/>
      <c r="H413" s="268"/>
      <c r="I413" s="269"/>
      <c r="J413" s="326"/>
      <c r="K413" s="349"/>
      <c r="L413" s="211"/>
      <c r="M413" s="211"/>
      <c r="N413" s="211"/>
      <c r="O413" s="211"/>
      <c r="P413" s="211"/>
      <c r="Q413" s="212"/>
      <c r="R413" s="164"/>
      <c r="S413" s="140"/>
    </row>
    <row r="414" spans="5:19" ht="15.75">
      <c r="E414" s="160">
        <v>25</v>
      </c>
      <c r="F414" s="261"/>
      <c r="G414" s="158"/>
      <c r="H414" s="284"/>
      <c r="I414" s="263"/>
      <c r="J414" s="323" t="s">
        <v>329</v>
      </c>
      <c r="K414" s="161">
        <f aca="true" t="shared" si="92" ref="K414:P414">SUM(K415:K415)</f>
        <v>0</v>
      </c>
      <c r="L414" s="162">
        <f t="shared" si="92"/>
        <v>0</v>
      </c>
      <c r="M414" s="162">
        <f t="shared" si="92"/>
        <v>0</v>
      </c>
      <c r="N414" s="162">
        <f t="shared" si="92"/>
        <v>0</v>
      </c>
      <c r="O414" s="162">
        <f t="shared" si="92"/>
        <v>0</v>
      </c>
      <c r="P414" s="162">
        <f t="shared" si="92"/>
        <v>0</v>
      </c>
      <c r="Q414" s="163">
        <f>SUM(K414:P414)</f>
        <v>0</v>
      </c>
      <c r="R414" s="164"/>
      <c r="S414" s="140"/>
    </row>
    <row r="415" spans="5:19" ht="15.75">
      <c r="E415" s="264">
        <v>25</v>
      </c>
      <c r="F415" s="166" t="s">
        <v>2</v>
      </c>
      <c r="G415" s="255"/>
      <c r="H415" s="256"/>
      <c r="I415" s="257"/>
      <c r="J415" s="290" t="s">
        <v>330</v>
      </c>
      <c r="K415" s="170"/>
      <c r="L415" s="171"/>
      <c r="M415" s="171"/>
      <c r="N415" s="171"/>
      <c r="O415" s="171"/>
      <c r="P415" s="171"/>
      <c r="Q415" s="172">
        <f>SUM(K415:P415)</f>
        <v>0</v>
      </c>
      <c r="R415" s="164"/>
      <c r="S415" s="140"/>
    </row>
    <row r="416" spans="5:19" ht="15.75">
      <c r="E416" s="265"/>
      <c r="F416" s="240"/>
      <c r="G416" s="285"/>
      <c r="H416" s="286"/>
      <c r="I416" s="287"/>
      <c r="J416" s="322"/>
      <c r="K416" s="210"/>
      <c r="L416" s="211"/>
      <c r="M416" s="211"/>
      <c r="N416" s="211"/>
      <c r="O416" s="211"/>
      <c r="P416" s="211"/>
      <c r="Q416" s="212"/>
      <c r="R416" s="164"/>
      <c r="S416" s="140"/>
    </row>
    <row r="417" spans="5:19" ht="16.5" thickBot="1">
      <c r="E417" s="160">
        <v>26</v>
      </c>
      <c r="F417" s="288"/>
      <c r="G417" s="158"/>
      <c r="H417" s="261"/>
      <c r="I417" s="263"/>
      <c r="J417" s="323" t="s">
        <v>332</v>
      </c>
      <c r="K417" s="161">
        <f aca="true" t="shared" si="93" ref="K417:P417">SUM(K418:K420)</f>
        <v>1300</v>
      </c>
      <c r="L417" s="162">
        <f t="shared" si="93"/>
        <v>0</v>
      </c>
      <c r="M417" s="162">
        <f t="shared" si="93"/>
        <v>0</v>
      </c>
      <c r="N417" s="162">
        <f t="shared" si="93"/>
        <v>0</v>
      </c>
      <c r="O417" s="162">
        <f t="shared" si="93"/>
        <v>0</v>
      </c>
      <c r="P417" s="162">
        <f t="shared" si="93"/>
        <v>0</v>
      </c>
      <c r="Q417" s="163">
        <f>SUM(K417+L417+M417+N417+O417+P417)</f>
        <v>1300</v>
      </c>
      <c r="R417" s="164"/>
      <c r="S417" s="140"/>
    </row>
    <row r="418" spans="5:19" ht="16.5" thickBot="1">
      <c r="E418" s="264" t="s">
        <v>333</v>
      </c>
      <c r="F418" s="289" t="s">
        <v>2</v>
      </c>
      <c r="G418" s="167"/>
      <c r="H418" s="166"/>
      <c r="I418" s="168"/>
      <c r="J418" s="290" t="s">
        <v>334</v>
      </c>
      <c r="K418" s="291">
        <v>300</v>
      </c>
      <c r="L418" s="292"/>
      <c r="M418" s="292"/>
      <c r="N418" s="292"/>
      <c r="O418" s="292"/>
      <c r="P418" s="292"/>
      <c r="Q418" s="345">
        <f>SUM(K418:P418)</f>
        <v>300</v>
      </c>
      <c r="R418" s="164"/>
      <c r="S418" s="140"/>
    </row>
    <row r="419" spans="5:19" ht="15.75">
      <c r="E419" s="264">
        <v>26</v>
      </c>
      <c r="F419" s="294" t="s">
        <v>3</v>
      </c>
      <c r="G419" s="295"/>
      <c r="H419" s="296"/>
      <c r="I419" s="297"/>
      <c r="J419" s="290" t="s">
        <v>335</v>
      </c>
      <c r="K419" s="291"/>
      <c r="L419" s="292"/>
      <c r="M419" s="292"/>
      <c r="N419" s="292"/>
      <c r="O419" s="292"/>
      <c r="P419" s="292"/>
      <c r="Q419" s="293">
        <f>SUM(K419:P419)</f>
        <v>0</v>
      </c>
      <c r="R419" s="164"/>
      <c r="S419" s="140"/>
    </row>
    <row r="420" spans="5:19" ht="15.75">
      <c r="E420" s="264">
        <v>26</v>
      </c>
      <c r="F420" s="166" t="s">
        <v>5</v>
      </c>
      <c r="G420" s="255"/>
      <c r="H420" s="256"/>
      <c r="I420" s="257"/>
      <c r="J420" s="290" t="s">
        <v>336</v>
      </c>
      <c r="K420" s="170">
        <f aca="true" t="shared" si="94" ref="K420:P420">SUM(K421:K422)</f>
        <v>1000</v>
      </c>
      <c r="L420" s="171">
        <f t="shared" si="94"/>
        <v>0</v>
      </c>
      <c r="M420" s="171">
        <f t="shared" si="94"/>
        <v>0</v>
      </c>
      <c r="N420" s="171">
        <f t="shared" si="94"/>
        <v>0</v>
      </c>
      <c r="O420" s="171">
        <f t="shared" si="94"/>
        <v>0</v>
      </c>
      <c r="P420" s="171">
        <f t="shared" si="94"/>
        <v>0</v>
      </c>
      <c r="Q420" s="345">
        <f>SUM(K420:P420)</f>
        <v>1000</v>
      </c>
      <c r="R420" s="164"/>
      <c r="S420" s="140"/>
    </row>
    <row r="421" spans="5:19" ht="15.75">
      <c r="E421" s="189" t="s">
        <v>333</v>
      </c>
      <c r="F421" s="190" t="s">
        <v>5</v>
      </c>
      <c r="G421" s="191" t="s">
        <v>20</v>
      </c>
      <c r="H421" s="268"/>
      <c r="I421" s="269"/>
      <c r="J421" s="327" t="s">
        <v>337</v>
      </c>
      <c r="K421" s="210">
        <v>500</v>
      </c>
      <c r="L421" s="211"/>
      <c r="M421" s="211"/>
      <c r="N421" s="211"/>
      <c r="O421" s="211"/>
      <c r="P421" s="211"/>
      <c r="Q421" s="188">
        <f>SUM(K421:P421)</f>
        <v>500</v>
      </c>
      <c r="R421" s="164"/>
      <c r="S421" s="140"/>
    </row>
    <row r="422" spans="5:19" ht="15.75">
      <c r="E422" s="189" t="s">
        <v>333</v>
      </c>
      <c r="F422" s="190" t="s">
        <v>5</v>
      </c>
      <c r="G422" s="191" t="s">
        <v>57</v>
      </c>
      <c r="H422" s="268"/>
      <c r="I422" s="269"/>
      <c r="J422" s="327" t="s">
        <v>338</v>
      </c>
      <c r="K422" s="210">
        <v>500</v>
      </c>
      <c r="L422" s="211"/>
      <c r="M422" s="211"/>
      <c r="N422" s="211"/>
      <c r="O422" s="211"/>
      <c r="P422" s="211"/>
      <c r="Q422" s="188">
        <f>SUM(K422:P422)</f>
        <v>500</v>
      </c>
      <c r="R422" s="164"/>
      <c r="S422" s="140"/>
    </row>
    <row r="423" spans="5:19" ht="15.75">
      <c r="E423" s="265"/>
      <c r="F423" s="240"/>
      <c r="G423" s="298"/>
      <c r="H423" s="268"/>
      <c r="I423" s="269"/>
      <c r="J423" s="326"/>
      <c r="K423" s="210"/>
      <c r="L423" s="211"/>
      <c r="M423" s="211"/>
      <c r="N423" s="211"/>
      <c r="O423" s="211"/>
      <c r="P423" s="211"/>
      <c r="Q423" s="212"/>
      <c r="R423" s="164"/>
      <c r="S423" s="140"/>
    </row>
    <row r="424" spans="5:19" ht="15.75">
      <c r="E424" s="160">
        <v>29</v>
      </c>
      <c r="F424" s="157"/>
      <c r="G424" s="262"/>
      <c r="H424" s="261"/>
      <c r="I424" s="263"/>
      <c r="J424" s="323" t="s">
        <v>339</v>
      </c>
      <c r="K424" s="161">
        <f aca="true" t="shared" si="95" ref="K424:P424">SUM(K425+K426+K427+K428+K429+K433+K436+K439)</f>
        <v>5000</v>
      </c>
      <c r="L424" s="162">
        <f t="shared" si="95"/>
        <v>0</v>
      </c>
      <c r="M424" s="162">
        <f t="shared" si="95"/>
        <v>0</v>
      </c>
      <c r="N424" s="162">
        <f t="shared" si="95"/>
        <v>0</v>
      </c>
      <c r="O424" s="162">
        <f t="shared" si="95"/>
        <v>0</v>
      </c>
      <c r="P424" s="162">
        <f t="shared" si="95"/>
        <v>0</v>
      </c>
      <c r="Q424" s="163">
        <f>SUM(K424+L424+M424+N424+O424+P424)</f>
        <v>5000</v>
      </c>
      <c r="R424" s="164"/>
      <c r="S424" s="140"/>
    </row>
    <row r="425" spans="5:19" ht="15.75">
      <c r="E425" s="264">
        <v>29</v>
      </c>
      <c r="F425" s="166" t="s">
        <v>2</v>
      </c>
      <c r="G425" s="255"/>
      <c r="H425" s="256"/>
      <c r="I425" s="257"/>
      <c r="J425" s="290" t="s">
        <v>340</v>
      </c>
      <c r="K425" s="170"/>
      <c r="L425" s="171"/>
      <c r="M425" s="171"/>
      <c r="N425" s="171"/>
      <c r="O425" s="171"/>
      <c r="P425" s="171"/>
      <c r="Q425" s="172">
        <f>SUM(K425:P425)</f>
        <v>0</v>
      </c>
      <c r="R425" s="164"/>
      <c r="S425" s="140"/>
    </row>
    <row r="426" spans="5:19" ht="15.75">
      <c r="E426" s="264">
        <v>29</v>
      </c>
      <c r="F426" s="166" t="s">
        <v>3</v>
      </c>
      <c r="G426" s="255"/>
      <c r="H426" s="256"/>
      <c r="I426" s="257"/>
      <c r="J426" s="290" t="s">
        <v>341</v>
      </c>
      <c r="K426" s="170"/>
      <c r="L426" s="171"/>
      <c r="M426" s="171"/>
      <c r="N426" s="171"/>
      <c r="O426" s="171"/>
      <c r="P426" s="171"/>
      <c r="Q426" s="172">
        <f>SUM(K426:P426)</f>
        <v>0</v>
      </c>
      <c r="R426" s="164"/>
      <c r="S426" s="140"/>
    </row>
    <row r="427" spans="5:19" ht="15.75">
      <c r="E427" s="264">
        <v>29</v>
      </c>
      <c r="F427" s="166" t="s">
        <v>4</v>
      </c>
      <c r="G427" s="255"/>
      <c r="H427" s="256"/>
      <c r="I427" s="257"/>
      <c r="J427" s="290" t="s">
        <v>342</v>
      </c>
      <c r="K427" s="170"/>
      <c r="L427" s="171"/>
      <c r="M427" s="171"/>
      <c r="N427" s="171"/>
      <c r="O427" s="171"/>
      <c r="P427" s="171"/>
      <c r="Q427" s="345">
        <f>SUM(K427:P427)</f>
        <v>0</v>
      </c>
      <c r="R427" s="164"/>
      <c r="S427" s="140"/>
    </row>
    <row r="428" spans="5:19" ht="15.75">
      <c r="E428" s="264">
        <v>29</v>
      </c>
      <c r="F428" s="166" t="s">
        <v>5</v>
      </c>
      <c r="G428" s="255"/>
      <c r="H428" s="256"/>
      <c r="I428" s="257"/>
      <c r="J428" s="290" t="s">
        <v>343</v>
      </c>
      <c r="K428" s="170">
        <v>1000</v>
      </c>
      <c r="L428" s="171"/>
      <c r="M428" s="171"/>
      <c r="N428" s="171"/>
      <c r="O428" s="171"/>
      <c r="P428" s="171"/>
      <c r="Q428" s="345">
        <f>SUM(K428:P428)</f>
        <v>1000</v>
      </c>
      <c r="R428" s="164"/>
      <c r="S428" s="140"/>
    </row>
    <row r="429" spans="5:19" ht="15.75">
      <c r="E429" s="264">
        <v>29</v>
      </c>
      <c r="F429" s="166" t="s">
        <v>241</v>
      </c>
      <c r="G429" s="255"/>
      <c r="H429" s="256"/>
      <c r="I429" s="257"/>
      <c r="J429" s="290" t="s">
        <v>344</v>
      </c>
      <c r="K429" s="170">
        <f aca="true" t="shared" si="96" ref="K429:P429">SUM(K430:K432)</f>
        <v>2000</v>
      </c>
      <c r="L429" s="171">
        <f t="shared" si="96"/>
        <v>0</v>
      </c>
      <c r="M429" s="171">
        <f t="shared" si="96"/>
        <v>0</v>
      </c>
      <c r="N429" s="171">
        <f t="shared" si="96"/>
        <v>0</v>
      </c>
      <c r="O429" s="171">
        <f t="shared" si="96"/>
        <v>0</v>
      </c>
      <c r="P429" s="171">
        <f t="shared" si="96"/>
        <v>0</v>
      </c>
      <c r="Q429" s="172">
        <f>SUM(Q430:Q432)</f>
        <v>2000</v>
      </c>
      <c r="R429" s="164"/>
      <c r="S429" s="140"/>
    </row>
    <row r="430" spans="4:19" s="125" customFormat="1" ht="15.75">
      <c r="D430" s="124"/>
      <c r="E430" s="228">
        <v>29</v>
      </c>
      <c r="F430" s="182" t="s">
        <v>241</v>
      </c>
      <c r="G430" s="183" t="s">
        <v>20</v>
      </c>
      <c r="H430" s="250"/>
      <c r="I430" s="231"/>
      <c r="J430" s="196" t="s">
        <v>345</v>
      </c>
      <c r="K430" s="186">
        <v>1000</v>
      </c>
      <c r="L430" s="187"/>
      <c r="M430" s="187"/>
      <c r="N430" s="187"/>
      <c r="O430" s="187"/>
      <c r="P430" s="187"/>
      <c r="Q430" s="188">
        <f aca="true" t="shared" si="97" ref="Q430:Q437">SUM(K430:P430)</f>
        <v>1000</v>
      </c>
      <c r="R430" s="243"/>
      <c r="S430" s="138"/>
    </row>
    <row r="431" spans="4:19" s="125" customFormat="1" ht="15.75">
      <c r="D431" s="124"/>
      <c r="E431" s="228">
        <v>29</v>
      </c>
      <c r="F431" s="182" t="s">
        <v>241</v>
      </c>
      <c r="G431" s="183" t="s">
        <v>23</v>
      </c>
      <c r="H431" s="250"/>
      <c r="I431" s="231"/>
      <c r="J431" s="196" t="s">
        <v>346</v>
      </c>
      <c r="K431" s="186"/>
      <c r="L431" s="187"/>
      <c r="M431" s="187"/>
      <c r="N431" s="187"/>
      <c r="O431" s="187"/>
      <c r="P431" s="187"/>
      <c r="Q431" s="188">
        <f t="shared" si="97"/>
        <v>0</v>
      </c>
      <c r="R431" s="243"/>
      <c r="S431" s="138"/>
    </row>
    <row r="432" spans="4:19" s="125" customFormat="1" ht="15.75">
      <c r="D432" s="124"/>
      <c r="E432" s="228">
        <v>29</v>
      </c>
      <c r="F432" s="182" t="s">
        <v>241</v>
      </c>
      <c r="G432" s="183" t="s">
        <v>57</v>
      </c>
      <c r="H432" s="250"/>
      <c r="I432" s="231"/>
      <c r="J432" s="196" t="s">
        <v>201</v>
      </c>
      <c r="K432" s="186">
        <v>1000</v>
      </c>
      <c r="L432" s="187"/>
      <c r="M432" s="187"/>
      <c r="N432" s="187"/>
      <c r="O432" s="187"/>
      <c r="P432" s="187"/>
      <c r="Q432" s="188">
        <f t="shared" si="97"/>
        <v>1000</v>
      </c>
      <c r="R432" s="243"/>
      <c r="S432" s="138"/>
    </row>
    <row r="433" spans="5:19" ht="15.75">
      <c r="E433" s="264">
        <v>29</v>
      </c>
      <c r="F433" s="166" t="s">
        <v>251</v>
      </c>
      <c r="G433" s="255"/>
      <c r="H433" s="256"/>
      <c r="I433" s="257"/>
      <c r="J433" s="290" t="s">
        <v>347</v>
      </c>
      <c r="K433" s="170">
        <f aca="true" t="shared" si="98" ref="K433:P433">SUM(K434:K435)</f>
        <v>2000</v>
      </c>
      <c r="L433" s="171">
        <f t="shared" si="98"/>
        <v>0</v>
      </c>
      <c r="M433" s="171">
        <f t="shared" si="98"/>
        <v>0</v>
      </c>
      <c r="N433" s="171">
        <f t="shared" si="98"/>
        <v>0</v>
      </c>
      <c r="O433" s="171">
        <f t="shared" si="98"/>
        <v>0</v>
      </c>
      <c r="P433" s="171">
        <f t="shared" si="98"/>
        <v>0</v>
      </c>
      <c r="Q433" s="345">
        <f t="shared" si="97"/>
        <v>2000</v>
      </c>
      <c r="R433" s="164"/>
      <c r="S433" s="140"/>
    </row>
    <row r="434" spans="4:19" s="125" customFormat="1" ht="15.75">
      <c r="D434" s="124"/>
      <c r="E434" s="228">
        <v>29</v>
      </c>
      <c r="F434" s="182" t="s">
        <v>251</v>
      </c>
      <c r="G434" s="183" t="s">
        <v>20</v>
      </c>
      <c r="H434" s="250"/>
      <c r="I434" s="231"/>
      <c r="J434" s="196" t="s">
        <v>348</v>
      </c>
      <c r="K434" s="186">
        <v>2000</v>
      </c>
      <c r="L434" s="187"/>
      <c r="M434" s="187"/>
      <c r="N434" s="187"/>
      <c r="O434" s="187"/>
      <c r="P434" s="187"/>
      <c r="Q434" s="188">
        <f t="shared" si="97"/>
        <v>2000</v>
      </c>
      <c r="R434" s="243"/>
      <c r="S434" s="138"/>
    </row>
    <row r="435" spans="4:19" s="125" customFormat="1" ht="15.75">
      <c r="D435" s="124"/>
      <c r="E435" s="228">
        <v>29</v>
      </c>
      <c r="F435" s="182" t="s">
        <v>251</v>
      </c>
      <c r="G435" s="183" t="s">
        <v>23</v>
      </c>
      <c r="H435" s="250"/>
      <c r="I435" s="231"/>
      <c r="J435" s="196" t="s">
        <v>349</v>
      </c>
      <c r="K435" s="186">
        <v>0</v>
      </c>
      <c r="L435" s="187"/>
      <c r="M435" s="187"/>
      <c r="N435" s="187"/>
      <c r="O435" s="187"/>
      <c r="P435" s="187"/>
      <c r="Q435" s="188">
        <f t="shared" si="97"/>
        <v>0</v>
      </c>
      <c r="R435" s="243"/>
      <c r="S435" s="138"/>
    </row>
    <row r="436" spans="5:20" ht="15.75">
      <c r="E436" s="264">
        <v>29</v>
      </c>
      <c r="F436" s="166" t="s">
        <v>260</v>
      </c>
      <c r="G436" s="255"/>
      <c r="H436" s="256"/>
      <c r="I436" s="257"/>
      <c r="J436" s="290" t="s">
        <v>350</v>
      </c>
      <c r="K436" s="170">
        <f aca="true" t="shared" si="99" ref="K436:P436">SUM(K437:K438)</f>
        <v>0</v>
      </c>
      <c r="L436" s="171">
        <f t="shared" si="99"/>
        <v>0</v>
      </c>
      <c r="M436" s="171">
        <f t="shared" si="99"/>
        <v>0</v>
      </c>
      <c r="N436" s="171">
        <f t="shared" si="99"/>
        <v>0</v>
      </c>
      <c r="O436" s="171">
        <f t="shared" si="99"/>
        <v>0</v>
      </c>
      <c r="P436" s="171">
        <f t="shared" si="99"/>
        <v>0</v>
      </c>
      <c r="Q436" s="345">
        <f t="shared" si="97"/>
        <v>0</v>
      </c>
      <c r="R436" s="164"/>
      <c r="S436" s="143"/>
      <c r="T436" s="121"/>
    </row>
    <row r="437" spans="4:20" s="125" customFormat="1" ht="15.75">
      <c r="D437" s="124"/>
      <c r="E437" s="228">
        <v>29</v>
      </c>
      <c r="F437" s="182" t="s">
        <v>260</v>
      </c>
      <c r="G437" s="183" t="s">
        <v>20</v>
      </c>
      <c r="H437" s="250"/>
      <c r="I437" s="231"/>
      <c r="J437" s="196" t="s">
        <v>351</v>
      </c>
      <c r="K437" s="186"/>
      <c r="L437" s="187"/>
      <c r="M437" s="187"/>
      <c r="N437" s="187"/>
      <c r="O437" s="187"/>
      <c r="P437" s="187"/>
      <c r="Q437" s="188">
        <f t="shared" si="97"/>
        <v>0</v>
      </c>
      <c r="R437" s="243"/>
      <c r="S437" s="144"/>
      <c r="T437" s="130"/>
    </row>
    <row r="438" spans="4:19" s="125" customFormat="1" ht="15.75">
      <c r="D438" s="124"/>
      <c r="E438" s="228">
        <v>29</v>
      </c>
      <c r="F438" s="182" t="s">
        <v>260</v>
      </c>
      <c r="G438" s="183" t="s">
        <v>23</v>
      </c>
      <c r="H438" s="250"/>
      <c r="I438" s="231"/>
      <c r="J438" s="196" t="s">
        <v>352</v>
      </c>
      <c r="K438" s="186"/>
      <c r="L438" s="187"/>
      <c r="M438" s="187"/>
      <c r="N438" s="187"/>
      <c r="O438" s="187"/>
      <c r="P438" s="187"/>
      <c r="Q438" s="188">
        <f aca="true" t="shared" si="100" ref="Q438:Q489">SUM(K438:P438)</f>
        <v>0</v>
      </c>
      <c r="R438" s="243"/>
      <c r="S438" s="138"/>
    </row>
    <row r="439" spans="5:19" ht="15.75">
      <c r="E439" s="264">
        <v>29</v>
      </c>
      <c r="F439" s="166" t="s">
        <v>331</v>
      </c>
      <c r="G439" s="167"/>
      <c r="H439" s="256"/>
      <c r="I439" s="257"/>
      <c r="J439" s="290" t="s">
        <v>353</v>
      </c>
      <c r="K439" s="170"/>
      <c r="L439" s="171"/>
      <c r="M439" s="171"/>
      <c r="N439" s="171"/>
      <c r="O439" s="171"/>
      <c r="P439" s="171"/>
      <c r="Q439" s="172">
        <f t="shared" si="100"/>
        <v>0</v>
      </c>
      <c r="R439" s="164"/>
      <c r="S439" s="140"/>
    </row>
    <row r="440" spans="5:19" ht="15.75">
      <c r="E440" s="265"/>
      <c r="F440" s="240"/>
      <c r="G440" s="298"/>
      <c r="H440" s="268"/>
      <c r="I440" s="269"/>
      <c r="J440" s="326"/>
      <c r="K440" s="210"/>
      <c r="L440" s="211"/>
      <c r="M440" s="211"/>
      <c r="N440" s="211"/>
      <c r="O440" s="211"/>
      <c r="P440" s="211"/>
      <c r="Q440" s="212"/>
      <c r="R440" s="164"/>
      <c r="S440" s="140"/>
    </row>
    <row r="441" spans="5:19" ht="15.75">
      <c r="E441" s="160">
        <v>30</v>
      </c>
      <c r="F441" s="157"/>
      <c r="G441" s="262"/>
      <c r="H441" s="261"/>
      <c r="I441" s="263"/>
      <c r="J441" s="323" t="s">
        <v>354</v>
      </c>
      <c r="K441" s="161">
        <f aca="true" t="shared" si="101" ref="K441:P441">SUM(K442+K449+K450+K451)</f>
        <v>0</v>
      </c>
      <c r="L441" s="162">
        <f t="shared" si="101"/>
        <v>0</v>
      </c>
      <c r="M441" s="162">
        <f t="shared" si="101"/>
        <v>0</v>
      </c>
      <c r="N441" s="162">
        <f t="shared" si="101"/>
        <v>0</v>
      </c>
      <c r="O441" s="162">
        <f t="shared" si="101"/>
        <v>0</v>
      </c>
      <c r="P441" s="162">
        <f t="shared" si="101"/>
        <v>0</v>
      </c>
      <c r="Q441" s="163">
        <f t="shared" si="100"/>
        <v>0</v>
      </c>
      <c r="R441" s="164"/>
      <c r="S441" s="140"/>
    </row>
    <row r="442" spans="5:19" ht="15.75">
      <c r="E442" s="264">
        <v>30</v>
      </c>
      <c r="F442" s="166" t="s">
        <v>2</v>
      </c>
      <c r="G442" s="255"/>
      <c r="H442" s="256"/>
      <c r="I442" s="257"/>
      <c r="J442" s="290" t="s">
        <v>355</v>
      </c>
      <c r="K442" s="170">
        <f aca="true" t="shared" si="102" ref="K442:P442">SUM(K443:K448)</f>
        <v>0</v>
      </c>
      <c r="L442" s="171">
        <f t="shared" si="102"/>
        <v>0</v>
      </c>
      <c r="M442" s="171">
        <f t="shared" si="102"/>
        <v>0</v>
      </c>
      <c r="N442" s="171">
        <f t="shared" si="102"/>
        <v>0</v>
      </c>
      <c r="O442" s="171">
        <f t="shared" si="102"/>
        <v>0</v>
      </c>
      <c r="P442" s="171">
        <f t="shared" si="102"/>
        <v>0</v>
      </c>
      <c r="Q442" s="172">
        <f t="shared" si="100"/>
        <v>0</v>
      </c>
      <c r="R442" s="164"/>
      <c r="S442" s="140"/>
    </row>
    <row r="443" spans="4:19" s="125" customFormat="1" ht="15.75">
      <c r="D443" s="124"/>
      <c r="E443" s="228">
        <v>30</v>
      </c>
      <c r="F443" s="182" t="s">
        <v>2</v>
      </c>
      <c r="G443" s="183" t="s">
        <v>20</v>
      </c>
      <c r="H443" s="250"/>
      <c r="I443" s="231"/>
      <c r="J443" s="196" t="s">
        <v>356</v>
      </c>
      <c r="K443" s="186"/>
      <c r="L443" s="187"/>
      <c r="M443" s="187"/>
      <c r="N443" s="187"/>
      <c r="O443" s="187"/>
      <c r="P443" s="187"/>
      <c r="Q443" s="188">
        <f t="shared" si="100"/>
        <v>0</v>
      </c>
      <c r="R443" s="243"/>
      <c r="S443" s="138"/>
    </row>
    <row r="444" spans="4:19" s="125" customFormat="1" ht="15.75">
      <c r="D444" s="124"/>
      <c r="E444" s="228">
        <v>30</v>
      </c>
      <c r="F444" s="182" t="s">
        <v>2</v>
      </c>
      <c r="G444" s="183" t="s">
        <v>23</v>
      </c>
      <c r="H444" s="250"/>
      <c r="I444" s="231"/>
      <c r="J444" s="196" t="s">
        <v>357</v>
      </c>
      <c r="K444" s="186"/>
      <c r="L444" s="187"/>
      <c r="M444" s="187"/>
      <c r="N444" s="187"/>
      <c r="O444" s="187"/>
      <c r="P444" s="187"/>
      <c r="Q444" s="188">
        <f t="shared" si="100"/>
        <v>0</v>
      </c>
      <c r="R444" s="243"/>
      <c r="S444" s="138"/>
    </row>
    <row r="445" spans="4:19" s="125" customFormat="1" ht="15.75">
      <c r="D445" s="124"/>
      <c r="E445" s="228">
        <v>30</v>
      </c>
      <c r="F445" s="182" t="s">
        <v>2</v>
      </c>
      <c r="G445" s="183" t="s">
        <v>26</v>
      </c>
      <c r="H445" s="250"/>
      <c r="I445" s="231"/>
      <c r="J445" s="196" t="s">
        <v>358</v>
      </c>
      <c r="K445" s="186"/>
      <c r="L445" s="187"/>
      <c r="M445" s="187"/>
      <c r="N445" s="187"/>
      <c r="O445" s="187"/>
      <c r="P445" s="187"/>
      <c r="Q445" s="188">
        <f t="shared" si="100"/>
        <v>0</v>
      </c>
      <c r="R445" s="243"/>
      <c r="S445" s="138"/>
    </row>
    <row r="446" spans="4:19" s="125" customFormat="1" ht="15.75">
      <c r="D446" s="124"/>
      <c r="E446" s="228">
        <v>30</v>
      </c>
      <c r="F446" s="182" t="s">
        <v>2</v>
      </c>
      <c r="G446" s="183" t="s">
        <v>30</v>
      </c>
      <c r="H446" s="250"/>
      <c r="I446" s="231"/>
      <c r="J446" s="196" t="s">
        <v>359</v>
      </c>
      <c r="K446" s="186"/>
      <c r="L446" s="187"/>
      <c r="M446" s="187"/>
      <c r="N446" s="187"/>
      <c r="O446" s="187"/>
      <c r="P446" s="187"/>
      <c r="Q446" s="188">
        <f>SUM(K446:P446)</f>
        <v>0</v>
      </c>
      <c r="R446" s="243"/>
      <c r="S446" s="138"/>
    </row>
    <row r="447" spans="4:19" s="125" customFormat="1" ht="15.75">
      <c r="D447" s="124"/>
      <c r="E447" s="228">
        <v>30</v>
      </c>
      <c r="F447" s="182" t="s">
        <v>2</v>
      </c>
      <c r="G447" s="183" t="s">
        <v>36</v>
      </c>
      <c r="H447" s="250"/>
      <c r="I447" s="231"/>
      <c r="J447" s="196" t="s">
        <v>360</v>
      </c>
      <c r="K447" s="186"/>
      <c r="L447" s="187"/>
      <c r="M447" s="187"/>
      <c r="N447" s="187"/>
      <c r="O447" s="187"/>
      <c r="P447" s="187"/>
      <c r="Q447" s="188">
        <f t="shared" si="100"/>
        <v>0</v>
      </c>
      <c r="R447" s="243"/>
      <c r="S447" s="138"/>
    </row>
    <row r="448" spans="4:19" s="125" customFormat="1" ht="15.75">
      <c r="D448" s="124"/>
      <c r="E448" s="228">
        <v>30</v>
      </c>
      <c r="F448" s="182" t="s">
        <v>2</v>
      </c>
      <c r="G448" s="183" t="s">
        <v>57</v>
      </c>
      <c r="H448" s="250"/>
      <c r="I448" s="231"/>
      <c r="J448" s="196" t="s">
        <v>240</v>
      </c>
      <c r="K448" s="186"/>
      <c r="L448" s="187"/>
      <c r="M448" s="187"/>
      <c r="N448" s="187"/>
      <c r="O448" s="187"/>
      <c r="P448" s="187"/>
      <c r="Q448" s="188">
        <f t="shared" si="100"/>
        <v>0</v>
      </c>
      <c r="R448" s="243"/>
      <c r="S448" s="138"/>
    </row>
    <row r="449" spans="5:19" ht="15.75">
      <c r="E449" s="264">
        <v>30</v>
      </c>
      <c r="F449" s="166" t="s">
        <v>3</v>
      </c>
      <c r="G449" s="255"/>
      <c r="H449" s="256"/>
      <c r="I449" s="257"/>
      <c r="J449" s="290" t="s">
        <v>361</v>
      </c>
      <c r="K449" s="170"/>
      <c r="L449" s="171"/>
      <c r="M449" s="171"/>
      <c r="N449" s="171"/>
      <c r="O449" s="171"/>
      <c r="P449" s="171"/>
      <c r="Q449" s="172">
        <f t="shared" si="100"/>
        <v>0</v>
      </c>
      <c r="R449" s="164"/>
      <c r="S449" s="140"/>
    </row>
    <row r="450" spans="5:19" ht="15.75">
      <c r="E450" s="264">
        <v>30</v>
      </c>
      <c r="F450" s="166" t="s">
        <v>4</v>
      </c>
      <c r="G450" s="167"/>
      <c r="H450" s="256"/>
      <c r="I450" s="257"/>
      <c r="J450" s="290" t="s">
        <v>362</v>
      </c>
      <c r="K450" s="170"/>
      <c r="L450" s="171"/>
      <c r="M450" s="171"/>
      <c r="N450" s="171"/>
      <c r="O450" s="171"/>
      <c r="P450" s="171"/>
      <c r="Q450" s="172">
        <f t="shared" si="100"/>
        <v>0</v>
      </c>
      <c r="R450" s="164"/>
      <c r="S450" s="140"/>
    </row>
    <row r="451" spans="5:19" ht="15.75">
      <c r="E451" s="264">
        <v>30</v>
      </c>
      <c r="F451" s="166" t="s">
        <v>331</v>
      </c>
      <c r="G451" s="167"/>
      <c r="H451" s="256"/>
      <c r="I451" s="257"/>
      <c r="J451" s="290" t="s">
        <v>363</v>
      </c>
      <c r="K451" s="170"/>
      <c r="L451" s="171"/>
      <c r="M451" s="171"/>
      <c r="N451" s="171"/>
      <c r="O451" s="171"/>
      <c r="P451" s="171"/>
      <c r="Q451" s="172">
        <f t="shared" si="100"/>
        <v>0</v>
      </c>
      <c r="R451" s="164"/>
      <c r="S451" s="140"/>
    </row>
    <row r="452" spans="5:19" ht="15.75">
      <c r="E452" s="265"/>
      <c r="F452" s="240"/>
      <c r="G452" s="298"/>
      <c r="H452" s="268"/>
      <c r="I452" s="269"/>
      <c r="J452" s="326"/>
      <c r="K452" s="210"/>
      <c r="L452" s="211"/>
      <c r="M452" s="211"/>
      <c r="N452" s="211"/>
      <c r="O452" s="211"/>
      <c r="P452" s="211"/>
      <c r="Q452" s="212"/>
      <c r="R452" s="164"/>
      <c r="S452" s="140"/>
    </row>
    <row r="453" spans="5:19" ht="15.75">
      <c r="E453" s="160">
        <v>31</v>
      </c>
      <c r="F453" s="157"/>
      <c r="G453" s="262"/>
      <c r="H453" s="261"/>
      <c r="I453" s="263"/>
      <c r="J453" s="323" t="s">
        <v>364</v>
      </c>
      <c r="K453" s="161">
        <f aca="true" t="shared" si="103" ref="K453:P453">SUM(K454+K457+K466)</f>
        <v>33000</v>
      </c>
      <c r="L453" s="162">
        <f t="shared" si="103"/>
        <v>0</v>
      </c>
      <c r="M453" s="162">
        <f t="shared" si="103"/>
        <v>0</v>
      </c>
      <c r="N453" s="162">
        <f t="shared" si="103"/>
        <v>0</v>
      </c>
      <c r="O453" s="162">
        <f t="shared" si="103"/>
        <v>0</v>
      </c>
      <c r="P453" s="162">
        <f t="shared" si="103"/>
        <v>0</v>
      </c>
      <c r="Q453" s="163">
        <f>SUM(K453+L453+M453+N453+O453+P453)</f>
        <v>33000</v>
      </c>
      <c r="R453" s="164"/>
      <c r="S453" s="140"/>
    </row>
    <row r="454" spans="5:19" ht="15.75">
      <c r="E454" s="264">
        <v>31</v>
      </c>
      <c r="F454" s="166" t="s">
        <v>2</v>
      </c>
      <c r="G454" s="255"/>
      <c r="H454" s="256"/>
      <c r="I454" s="257"/>
      <c r="J454" s="290" t="s">
        <v>365</v>
      </c>
      <c r="K454" s="170">
        <f aca="true" t="shared" si="104" ref="K454:P454">SUM(K455:K456)</f>
        <v>33000</v>
      </c>
      <c r="L454" s="171">
        <f t="shared" si="104"/>
        <v>0</v>
      </c>
      <c r="M454" s="171">
        <f t="shared" si="104"/>
        <v>0</v>
      </c>
      <c r="N454" s="171">
        <f t="shared" si="104"/>
        <v>0</v>
      </c>
      <c r="O454" s="171">
        <f t="shared" si="104"/>
        <v>0</v>
      </c>
      <c r="P454" s="171">
        <f t="shared" si="104"/>
        <v>0</v>
      </c>
      <c r="Q454" s="172">
        <f t="shared" si="100"/>
        <v>33000</v>
      </c>
      <c r="R454" s="164"/>
      <c r="S454" s="140"/>
    </row>
    <row r="455" spans="5:19" ht="15.75">
      <c r="E455" s="228">
        <v>31</v>
      </c>
      <c r="F455" s="182" t="s">
        <v>2</v>
      </c>
      <c r="G455" s="183" t="s">
        <v>20</v>
      </c>
      <c r="H455" s="250"/>
      <c r="I455" s="231"/>
      <c r="J455" s="196" t="s">
        <v>366</v>
      </c>
      <c r="K455" s="210"/>
      <c r="L455" s="211"/>
      <c r="M455" s="211"/>
      <c r="N455" s="211"/>
      <c r="O455" s="211"/>
      <c r="P455" s="211"/>
      <c r="Q455" s="212">
        <f t="shared" si="100"/>
        <v>0</v>
      </c>
      <c r="R455" s="164"/>
      <c r="S455" s="140"/>
    </row>
    <row r="456" spans="5:19" ht="15.75">
      <c r="E456" s="228">
        <v>31</v>
      </c>
      <c r="F456" s="182" t="s">
        <v>2</v>
      </c>
      <c r="G456" s="183" t="s">
        <v>23</v>
      </c>
      <c r="H456" s="250"/>
      <c r="I456" s="231"/>
      <c r="J456" s="196" t="s">
        <v>367</v>
      </c>
      <c r="K456" s="210">
        <v>33000</v>
      </c>
      <c r="L456" s="211"/>
      <c r="M456" s="211"/>
      <c r="N456" s="211"/>
      <c r="O456" s="211"/>
      <c r="P456" s="211"/>
      <c r="Q456" s="212">
        <f t="shared" si="100"/>
        <v>33000</v>
      </c>
      <c r="R456" s="164"/>
      <c r="S456" s="140"/>
    </row>
    <row r="457" spans="5:19" ht="15.75">
      <c r="E457" s="264">
        <v>31</v>
      </c>
      <c r="F457" s="166" t="s">
        <v>3</v>
      </c>
      <c r="G457" s="255"/>
      <c r="H457" s="256"/>
      <c r="I457" s="257"/>
      <c r="J457" s="290" t="s">
        <v>368</v>
      </c>
      <c r="K457" s="170">
        <f aca="true" t="shared" si="105" ref="K457:P457">SUM(K458:K465)</f>
        <v>0</v>
      </c>
      <c r="L457" s="171">
        <f t="shared" si="105"/>
        <v>0</v>
      </c>
      <c r="M457" s="171">
        <f t="shared" si="105"/>
        <v>0</v>
      </c>
      <c r="N457" s="171">
        <f t="shared" si="105"/>
        <v>0</v>
      </c>
      <c r="O457" s="171">
        <f t="shared" si="105"/>
        <v>0</v>
      </c>
      <c r="P457" s="171">
        <f t="shared" si="105"/>
        <v>0</v>
      </c>
      <c r="Q457" s="172">
        <f>SUM(Q458:Q465)</f>
        <v>0</v>
      </c>
      <c r="R457" s="164"/>
      <c r="S457" s="140"/>
    </row>
    <row r="458" spans="5:19" ht="15.75">
      <c r="E458" s="228">
        <v>31</v>
      </c>
      <c r="F458" s="182" t="s">
        <v>3</v>
      </c>
      <c r="G458" s="183" t="s">
        <v>20</v>
      </c>
      <c r="H458" s="250"/>
      <c r="I458" s="231"/>
      <c r="J458" s="196" t="s">
        <v>366</v>
      </c>
      <c r="K458" s="210"/>
      <c r="L458" s="211"/>
      <c r="M458" s="211"/>
      <c r="N458" s="211"/>
      <c r="O458" s="211"/>
      <c r="P458" s="211"/>
      <c r="Q458" s="212">
        <f t="shared" si="100"/>
        <v>0</v>
      </c>
      <c r="R458" s="164"/>
      <c r="S458" s="140"/>
    </row>
    <row r="459" spans="5:19" ht="15.75">
      <c r="E459" s="228">
        <v>31</v>
      </c>
      <c r="F459" s="182" t="s">
        <v>3</v>
      </c>
      <c r="G459" s="183" t="s">
        <v>23</v>
      </c>
      <c r="H459" s="250"/>
      <c r="I459" s="231"/>
      <c r="J459" s="196" t="s">
        <v>367</v>
      </c>
      <c r="K459" s="210">
        <v>0</v>
      </c>
      <c r="L459" s="211"/>
      <c r="M459" s="211"/>
      <c r="N459" s="211"/>
      <c r="O459" s="211"/>
      <c r="P459" s="211"/>
      <c r="Q459" s="212">
        <f t="shared" si="100"/>
        <v>0</v>
      </c>
      <c r="R459" s="164"/>
      <c r="S459" s="140"/>
    </row>
    <row r="460" spans="5:19" ht="15.75">
      <c r="E460" s="228">
        <v>31</v>
      </c>
      <c r="F460" s="182" t="s">
        <v>3</v>
      </c>
      <c r="G460" s="183" t="s">
        <v>26</v>
      </c>
      <c r="H460" s="250"/>
      <c r="I460" s="231"/>
      <c r="J460" s="196" t="s">
        <v>369</v>
      </c>
      <c r="K460" s="210"/>
      <c r="L460" s="211"/>
      <c r="M460" s="211"/>
      <c r="N460" s="211"/>
      <c r="O460" s="211"/>
      <c r="P460" s="211"/>
      <c r="Q460" s="212">
        <f t="shared" si="100"/>
        <v>0</v>
      </c>
      <c r="R460" s="164"/>
      <c r="S460" s="140"/>
    </row>
    <row r="461" spans="5:19" ht="15.75">
      <c r="E461" s="228">
        <v>31</v>
      </c>
      <c r="F461" s="182" t="s">
        <v>3</v>
      </c>
      <c r="G461" s="183" t="s">
        <v>30</v>
      </c>
      <c r="H461" s="250"/>
      <c r="I461" s="231"/>
      <c r="J461" s="196" t="s">
        <v>370</v>
      </c>
      <c r="K461" s="210">
        <v>0</v>
      </c>
      <c r="L461" s="211"/>
      <c r="M461" s="211"/>
      <c r="N461" s="211"/>
      <c r="O461" s="211"/>
      <c r="P461" s="211"/>
      <c r="Q461" s="212">
        <f t="shared" si="100"/>
        <v>0</v>
      </c>
      <c r="R461" s="164" t="s">
        <v>527</v>
      </c>
      <c r="S461" s="140"/>
    </row>
    <row r="462" spans="5:19" ht="15.75">
      <c r="E462" s="228">
        <v>31</v>
      </c>
      <c r="F462" s="182" t="s">
        <v>3</v>
      </c>
      <c r="G462" s="183" t="s">
        <v>36</v>
      </c>
      <c r="H462" s="250"/>
      <c r="I462" s="231"/>
      <c r="J462" s="196" t="s">
        <v>371</v>
      </c>
      <c r="K462" s="210"/>
      <c r="L462" s="211"/>
      <c r="M462" s="211"/>
      <c r="N462" s="211"/>
      <c r="O462" s="211"/>
      <c r="P462" s="211"/>
      <c r="Q462" s="212">
        <f t="shared" si="100"/>
        <v>0</v>
      </c>
      <c r="R462" s="164"/>
      <c r="S462" s="140"/>
    </row>
    <row r="463" spans="5:19" ht="15.75">
      <c r="E463" s="228">
        <v>31</v>
      </c>
      <c r="F463" s="182" t="s">
        <v>3</v>
      </c>
      <c r="G463" s="183" t="s">
        <v>38</v>
      </c>
      <c r="H463" s="250"/>
      <c r="I463" s="231"/>
      <c r="J463" s="196" t="s">
        <v>372</v>
      </c>
      <c r="K463" s="210"/>
      <c r="L463" s="211"/>
      <c r="M463" s="211"/>
      <c r="N463" s="211"/>
      <c r="O463" s="211"/>
      <c r="P463" s="211"/>
      <c r="Q463" s="212">
        <f t="shared" si="100"/>
        <v>0</v>
      </c>
      <c r="R463" s="164"/>
      <c r="S463" s="140"/>
    </row>
    <row r="464" spans="5:19" ht="15.75">
      <c r="E464" s="228">
        <v>31</v>
      </c>
      <c r="F464" s="182" t="s">
        <v>3</v>
      </c>
      <c r="G464" s="183" t="s">
        <v>40</v>
      </c>
      <c r="H464" s="250"/>
      <c r="I464" s="231"/>
      <c r="J464" s="196" t="s">
        <v>373</v>
      </c>
      <c r="K464" s="210"/>
      <c r="L464" s="211"/>
      <c r="M464" s="211"/>
      <c r="N464" s="211"/>
      <c r="O464" s="211"/>
      <c r="P464" s="211"/>
      <c r="Q464" s="212">
        <f t="shared" si="100"/>
        <v>0</v>
      </c>
      <c r="R464" s="164"/>
      <c r="S464" s="140"/>
    </row>
    <row r="465" spans="5:19" ht="15.75">
      <c r="E465" s="228">
        <v>31</v>
      </c>
      <c r="F465" s="182" t="s">
        <v>3</v>
      </c>
      <c r="G465" s="183" t="s">
        <v>57</v>
      </c>
      <c r="H465" s="250"/>
      <c r="I465" s="231"/>
      <c r="J465" s="196" t="s">
        <v>374</v>
      </c>
      <c r="K465" s="210"/>
      <c r="L465" s="211"/>
      <c r="M465" s="211"/>
      <c r="N465" s="211"/>
      <c r="O465" s="211"/>
      <c r="P465" s="211"/>
      <c r="Q465" s="212"/>
      <c r="R465" s="218"/>
      <c r="S465" s="142"/>
    </row>
    <row r="466" spans="5:19" ht="15.75">
      <c r="E466" s="264">
        <v>31</v>
      </c>
      <c r="F466" s="166" t="s">
        <v>4</v>
      </c>
      <c r="G466" s="255"/>
      <c r="H466" s="256"/>
      <c r="I466" s="257"/>
      <c r="J466" s="290" t="s">
        <v>375</v>
      </c>
      <c r="K466" s="170">
        <f aca="true" t="shared" si="106" ref="K466:P466">SUM(K467:K469)</f>
        <v>0</v>
      </c>
      <c r="L466" s="171">
        <f t="shared" si="106"/>
        <v>0</v>
      </c>
      <c r="M466" s="171">
        <f t="shared" si="106"/>
        <v>0</v>
      </c>
      <c r="N466" s="171">
        <f t="shared" si="106"/>
        <v>0</v>
      </c>
      <c r="O466" s="171">
        <f t="shared" si="106"/>
        <v>0</v>
      </c>
      <c r="P466" s="171">
        <f t="shared" si="106"/>
        <v>0</v>
      </c>
      <c r="Q466" s="172">
        <f t="shared" si="100"/>
        <v>0</v>
      </c>
      <c r="R466" s="164"/>
      <c r="S466" s="140"/>
    </row>
    <row r="467" spans="5:19" ht="15.75">
      <c r="E467" s="299">
        <v>31</v>
      </c>
      <c r="F467" s="182" t="s">
        <v>4</v>
      </c>
      <c r="G467" s="183" t="s">
        <v>20</v>
      </c>
      <c r="H467" s="250"/>
      <c r="I467" s="231"/>
      <c r="J467" s="196" t="s">
        <v>366</v>
      </c>
      <c r="K467" s="210"/>
      <c r="L467" s="211"/>
      <c r="M467" s="211"/>
      <c r="N467" s="211"/>
      <c r="O467" s="211"/>
      <c r="P467" s="211"/>
      <c r="Q467" s="212">
        <f t="shared" si="100"/>
        <v>0</v>
      </c>
      <c r="R467" s="164"/>
      <c r="S467" s="140"/>
    </row>
    <row r="468" spans="5:19" ht="15.75">
      <c r="E468" s="299">
        <v>31</v>
      </c>
      <c r="F468" s="182" t="s">
        <v>4</v>
      </c>
      <c r="G468" s="183" t="s">
        <v>23</v>
      </c>
      <c r="H468" s="250"/>
      <c r="I468" s="231"/>
      <c r="J468" s="196" t="s">
        <v>367</v>
      </c>
      <c r="K468" s="210"/>
      <c r="L468" s="211"/>
      <c r="M468" s="211"/>
      <c r="N468" s="211"/>
      <c r="O468" s="211"/>
      <c r="P468" s="211"/>
      <c r="Q468" s="212">
        <f t="shared" si="100"/>
        <v>0</v>
      </c>
      <c r="R468" s="164"/>
      <c r="S468" s="140"/>
    </row>
    <row r="469" spans="5:19" ht="15.75">
      <c r="E469" s="299">
        <v>31</v>
      </c>
      <c r="F469" s="182" t="s">
        <v>4</v>
      </c>
      <c r="G469" s="183" t="s">
        <v>26</v>
      </c>
      <c r="H469" s="250"/>
      <c r="I469" s="231"/>
      <c r="J469" s="196" t="s">
        <v>376</v>
      </c>
      <c r="K469" s="210"/>
      <c r="L469" s="211"/>
      <c r="M469" s="211"/>
      <c r="N469" s="211"/>
      <c r="O469" s="211"/>
      <c r="P469" s="211"/>
      <c r="Q469" s="212">
        <f t="shared" si="100"/>
        <v>0</v>
      </c>
      <c r="R469" s="164"/>
      <c r="S469" s="140"/>
    </row>
    <row r="470" spans="5:19" ht="15.75">
      <c r="E470" s="265"/>
      <c r="F470" s="268"/>
      <c r="G470" s="267"/>
      <c r="H470" s="268"/>
      <c r="I470" s="269"/>
      <c r="J470" s="326"/>
      <c r="K470" s="210"/>
      <c r="L470" s="211"/>
      <c r="M470" s="211"/>
      <c r="N470" s="211"/>
      <c r="O470" s="211"/>
      <c r="P470" s="211"/>
      <c r="Q470" s="212"/>
      <c r="R470" s="164"/>
      <c r="S470" s="140"/>
    </row>
    <row r="471" spans="5:19" ht="15.75">
      <c r="E471" s="160">
        <v>32</v>
      </c>
      <c r="F471" s="157"/>
      <c r="G471" s="262"/>
      <c r="H471" s="261"/>
      <c r="I471" s="263"/>
      <c r="J471" s="323" t="s">
        <v>377</v>
      </c>
      <c r="K471" s="161">
        <f aca="true" t="shared" si="107" ref="K471:P471">SUM(K472:K475)</f>
        <v>0</v>
      </c>
      <c r="L471" s="162">
        <f t="shared" si="107"/>
        <v>0</v>
      </c>
      <c r="M471" s="162">
        <f t="shared" si="107"/>
        <v>0</v>
      </c>
      <c r="N471" s="162">
        <f t="shared" si="107"/>
        <v>0</v>
      </c>
      <c r="O471" s="162">
        <f t="shared" si="107"/>
        <v>0</v>
      </c>
      <c r="P471" s="162">
        <f t="shared" si="107"/>
        <v>0</v>
      </c>
      <c r="Q471" s="163">
        <f t="shared" si="100"/>
        <v>0</v>
      </c>
      <c r="R471" s="164"/>
      <c r="S471" s="140"/>
    </row>
    <row r="472" spans="5:19" ht="15.75">
      <c r="E472" s="264">
        <v>32</v>
      </c>
      <c r="F472" s="166" t="s">
        <v>3</v>
      </c>
      <c r="G472" s="167"/>
      <c r="H472" s="256"/>
      <c r="I472" s="257"/>
      <c r="J472" s="290" t="s">
        <v>378</v>
      </c>
      <c r="K472" s="170"/>
      <c r="L472" s="171"/>
      <c r="M472" s="171"/>
      <c r="N472" s="171"/>
      <c r="O472" s="171"/>
      <c r="P472" s="171"/>
      <c r="Q472" s="172">
        <f t="shared" si="100"/>
        <v>0</v>
      </c>
      <c r="R472" s="164"/>
      <c r="S472" s="140"/>
    </row>
    <row r="473" spans="5:19" ht="15.75">
      <c r="E473" s="264">
        <v>32</v>
      </c>
      <c r="F473" s="166" t="s">
        <v>251</v>
      </c>
      <c r="G473" s="255"/>
      <c r="H473" s="256"/>
      <c r="I473" s="257"/>
      <c r="J473" s="290" t="s">
        <v>379</v>
      </c>
      <c r="K473" s="170"/>
      <c r="L473" s="171"/>
      <c r="M473" s="171"/>
      <c r="N473" s="171"/>
      <c r="O473" s="171"/>
      <c r="P473" s="171"/>
      <c r="Q473" s="172">
        <f t="shared" si="100"/>
        <v>0</v>
      </c>
      <c r="R473" s="164"/>
      <c r="S473" s="140"/>
    </row>
    <row r="474" spans="5:19" ht="15.75">
      <c r="E474" s="264">
        <v>32</v>
      </c>
      <c r="F474" s="166" t="s">
        <v>260</v>
      </c>
      <c r="G474" s="255"/>
      <c r="H474" s="256"/>
      <c r="I474" s="257"/>
      <c r="J474" s="290" t="s">
        <v>515</v>
      </c>
      <c r="K474" s="170"/>
      <c r="L474" s="171"/>
      <c r="M474" s="171"/>
      <c r="N474" s="171"/>
      <c r="O474" s="171"/>
      <c r="P474" s="171"/>
      <c r="Q474" s="172">
        <f t="shared" si="100"/>
        <v>0</v>
      </c>
      <c r="R474" s="164"/>
      <c r="S474" s="140"/>
    </row>
    <row r="475" spans="5:19" ht="15.75">
      <c r="E475" s="264">
        <v>32</v>
      </c>
      <c r="F475" s="166" t="s">
        <v>331</v>
      </c>
      <c r="G475" s="255"/>
      <c r="H475" s="256"/>
      <c r="I475" s="257"/>
      <c r="J475" s="290" t="s">
        <v>381</v>
      </c>
      <c r="K475" s="170"/>
      <c r="L475" s="171"/>
      <c r="M475" s="171"/>
      <c r="N475" s="171"/>
      <c r="O475" s="171"/>
      <c r="P475" s="171"/>
      <c r="Q475" s="172">
        <f t="shared" si="100"/>
        <v>0</v>
      </c>
      <c r="R475" s="164"/>
      <c r="S475" s="140"/>
    </row>
    <row r="476" spans="5:19" ht="15.75">
      <c r="E476" s="265"/>
      <c r="F476" s="240"/>
      <c r="G476" s="298"/>
      <c r="H476" s="268"/>
      <c r="I476" s="269"/>
      <c r="J476" s="326"/>
      <c r="K476" s="210"/>
      <c r="L476" s="211"/>
      <c r="M476" s="211"/>
      <c r="N476" s="211"/>
      <c r="O476" s="211"/>
      <c r="P476" s="211"/>
      <c r="Q476" s="212"/>
      <c r="R476" s="164"/>
      <c r="S476" s="140"/>
    </row>
    <row r="477" spans="5:19" ht="15.75">
      <c r="E477" s="156">
        <v>33</v>
      </c>
      <c r="F477" s="261"/>
      <c r="G477" s="262"/>
      <c r="H477" s="284"/>
      <c r="I477" s="263"/>
      <c r="J477" s="323" t="s">
        <v>382</v>
      </c>
      <c r="K477" s="161">
        <f aca="true" t="shared" si="108" ref="K477:P477">SUM(K478+K479+K486+K487+K488+K489)</f>
        <v>0</v>
      </c>
      <c r="L477" s="161">
        <f t="shared" si="108"/>
        <v>0</v>
      </c>
      <c r="M477" s="161">
        <f t="shared" si="108"/>
        <v>0</v>
      </c>
      <c r="N477" s="161">
        <f t="shared" si="108"/>
        <v>0</v>
      </c>
      <c r="O477" s="161">
        <f t="shared" si="108"/>
        <v>0</v>
      </c>
      <c r="P477" s="161">
        <f t="shared" si="108"/>
        <v>0</v>
      </c>
      <c r="Q477" s="163">
        <f t="shared" si="100"/>
        <v>0</v>
      </c>
      <c r="R477" s="164"/>
      <c r="S477" s="140"/>
    </row>
    <row r="478" spans="5:19" ht="15.75">
      <c r="E478" s="165">
        <v>33</v>
      </c>
      <c r="F478" s="166" t="s">
        <v>2</v>
      </c>
      <c r="G478" s="255"/>
      <c r="H478" s="256"/>
      <c r="I478" s="257"/>
      <c r="J478" s="290" t="s">
        <v>309</v>
      </c>
      <c r="K478" s="170"/>
      <c r="L478" s="171"/>
      <c r="M478" s="171"/>
      <c r="N478" s="171"/>
      <c r="O478" s="171"/>
      <c r="P478" s="171"/>
      <c r="Q478" s="172">
        <f t="shared" si="100"/>
        <v>0</v>
      </c>
      <c r="R478" s="164"/>
      <c r="S478" s="140"/>
    </row>
    <row r="479" spans="5:19" ht="15.75">
      <c r="E479" s="165">
        <v>33</v>
      </c>
      <c r="F479" s="166" t="s">
        <v>4</v>
      </c>
      <c r="G479" s="255"/>
      <c r="H479" s="256"/>
      <c r="I479" s="257"/>
      <c r="J479" s="290" t="s">
        <v>319</v>
      </c>
      <c r="K479" s="170">
        <f aca="true" t="shared" si="109" ref="K479:P479">SUM(K480:K485)</f>
        <v>0</v>
      </c>
      <c r="L479" s="171">
        <f t="shared" si="109"/>
        <v>0</v>
      </c>
      <c r="M479" s="171">
        <f t="shared" si="109"/>
        <v>0</v>
      </c>
      <c r="N479" s="171">
        <f t="shared" si="109"/>
        <v>0</v>
      </c>
      <c r="O479" s="171">
        <f t="shared" si="109"/>
        <v>0</v>
      </c>
      <c r="P479" s="171">
        <f t="shared" si="109"/>
        <v>0</v>
      </c>
      <c r="Q479" s="172">
        <f t="shared" si="100"/>
        <v>0</v>
      </c>
      <c r="R479" s="164"/>
      <c r="S479" s="140"/>
    </row>
    <row r="480" spans="5:19" ht="15.75">
      <c r="E480" s="189" t="s">
        <v>383</v>
      </c>
      <c r="F480" s="190" t="s">
        <v>4</v>
      </c>
      <c r="G480" s="191" t="s">
        <v>20</v>
      </c>
      <c r="H480" s="300"/>
      <c r="I480" s="283"/>
      <c r="J480" s="301" t="s">
        <v>516</v>
      </c>
      <c r="K480" s="210">
        <f aca="true" t="shared" si="110" ref="K480:P480">SUM(K481:K484)</f>
        <v>0</v>
      </c>
      <c r="L480" s="211">
        <f t="shared" si="110"/>
        <v>0</v>
      </c>
      <c r="M480" s="211">
        <f t="shared" si="110"/>
        <v>0</v>
      </c>
      <c r="N480" s="211">
        <f t="shared" si="110"/>
        <v>0</v>
      </c>
      <c r="O480" s="211">
        <f t="shared" si="110"/>
        <v>0</v>
      </c>
      <c r="P480" s="211">
        <f t="shared" si="110"/>
        <v>0</v>
      </c>
      <c r="Q480" s="212">
        <f t="shared" si="100"/>
        <v>0</v>
      </c>
      <c r="R480" s="164"/>
      <c r="S480" s="140"/>
    </row>
    <row r="481" spans="5:19" ht="15.75">
      <c r="E481" s="189" t="s">
        <v>383</v>
      </c>
      <c r="F481" s="190" t="s">
        <v>4</v>
      </c>
      <c r="G481" s="191" t="s">
        <v>20</v>
      </c>
      <c r="H481" s="190" t="s">
        <v>20</v>
      </c>
      <c r="I481" s="283"/>
      <c r="J481" s="274" t="s">
        <v>517</v>
      </c>
      <c r="K481" s="210"/>
      <c r="L481" s="211"/>
      <c r="M481" s="211"/>
      <c r="N481" s="211"/>
      <c r="O481" s="211"/>
      <c r="P481" s="211"/>
      <c r="Q481" s="212">
        <f t="shared" si="100"/>
        <v>0</v>
      </c>
      <c r="R481" s="164"/>
      <c r="S481" s="140"/>
    </row>
    <row r="482" spans="5:19" ht="15.75">
      <c r="E482" s="189" t="s">
        <v>383</v>
      </c>
      <c r="F482" s="190" t="s">
        <v>4</v>
      </c>
      <c r="G482" s="191" t="s">
        <v>20</v>
      </c>
      <c r="H482" s="190" t="s">
        <v>23</v>
      </c>
      <c r="I482" s="283"/>
      <c r="J482" s="274" t="s">
        <v>518</v>
      </c>
      <c r="K482" s="210"/>
      <c r="L482" s="211"/>
      <c r="M482" s="211"/>
      <c r="N482" s="211"/>
      <c r="O482" s="211"/>
      <c r="P482" s="211"/>
      <c r="Q482" s="212">
        <f t="shared" si="100"/>
        <v>0</v>
      </c>
      <c r="R482" s="164"/>
      <c r="S482" s="140"/>
    </row>
    <row r="483" spans="5:19" ht="15.75">
      <c r="E483" s="189" t="s">
        <v>383</v>
      </c>
      <c r="F483" s="190" t="s">
        <v>4</v>
      </c>
      <c r="G483" s="191" t="s">
        <v>20</v>
      </c>
      <c r="H483" s="190" t="s">
        <v>26</v>
      </c>
      <c r="I483" s="283"/>
      <c r="J483" s="274" t="s">
        <v>519</v>
      </c>
      <c r="K483" s="210"/>
      <c r="L483" s="211"/>
      <c r="M483" s="211"/>
      <c r="N483" s="211"/>
      <c r="O483" s="211"/>
      <c r="P483" s="211"/>
      <c r="Q483" s="212">
        <f t="shared" si="100"/>
        <v>0</v>
      </c>
      <c r="R483" s="164"/>
      <c r="S483" s="140"/>
    </row>
    <row r="484" spans="5:19" ht="15.75">
      <c r="E484" s="189" t="s">
        <v>383</v>
      </c>
      <c r="F484" s="190" t="s">
        <v>4</v>
      </c>
      <c r="G484" s="191" t="s">
        <v>20</v>
      </c>
      <c r="H484" s="190" t="s">
        <v>30</v>
      </c>
      <c r="I484" s="283"/>
      <c r="J484" s="274" t="s">
        <v>520</v>
      </c>
      <c r="K484" s="210"/>
      <c r="L484" s="211"/>
      <c r="M484" s="211"/>
      <c r="N484" s="211"/>
      <c r="O484" s="211"/>
      <c r="P484" s="211"/>
      <c r="Q484" s="212">
        <f t="shared" si="100"/>
        <v>0</v>
      </c>
      <c r="R484" s="164"/>
      <c r="S484" s="140"/>
    </row>
    <row r="485" spans="5:19" ht="15.75">
      <c r="E485" s="189" t="s">
        <v>383</v>
      </c>
      <c r="F485" s="190" t="s">
        <v>4</v>
      </c>
      <c r="G485" s="191" t="s">
        <v>57</v>
      </c>
      <c r="H485" s="190"/>
      <c r="I485" s="283"/>
      <c r="J485" s="274" t="s">
        <v>324</v>
      </c>
      <c r="K485" s="210"/>
      <c r="L485" s="211"/>
      <c r="M485" s="211"/>
      <c r="N485" s="211"/>
      <c r="O485" s="211"/>
      <c r="P485" s="211"/>
      <c r="Q485" s="212">
        <f t="shared" si="100"/>
        <v>0</v>
      </c>
      <c r="R485" s="164"/>
      <c r="S485" s="140"/>
    </row>
    <row r="486" spans="5:19" ht="15.75">
      <c r="E486" s="165">
        <v>33</v>
      </c>
      <c r="F486" s="166" t="s">
        <v>5</v>
      </c>
      <c r="G486" s="255"/>
      <c r="H486" s="302"/>
      <c r="I486" s="257"/>
      <c r="J486" s="290" t="s">
        <v>325</v>
      </c>
      <c r="K486" s="170"/>
      <c r="L486" s="171"/>
      <c r="M486" s="171"/>
      <c r="N486" s="171"/>
      <c r="O486" s="171"/>
      <c r="P486" s="171"/>
      <c r="Q486" s="172">
        <f t="shared" si="100"/>
        <v>0</v>
      </c>
      <c r="R486" s="164"/>
      <c r="S486" s="140"/>
    </row>
    <row r="487" spans="5:19" ht="15.75">
      <c r="E487" s="165">
        <v>33</v>
      </c>
      <c r="F487" s="166" t="s">
        <v>241</v>
      </c>
      <c r="G487" s="255"/>
      <c r="H487" s="256"/>
      <c r="I487" s="257"/>
      <c r="J487" s="290" t="s">
        <v>326</v>
      </c>
      <c r="K487" s="170"/>
      <c r="L487" s="171"/>
      <c r="M487" s="171"/>
      <c r="N487" s="171"/>
      <c r="O487" s="171"/>
      <c r="P487" s="171"/>
      <c r="Q487" s="172">
        <f t="shared" si="100"/>
        <v>0</v>
      </c>
      <c r="R487" s="164"/>
      <c r="S487" s="140"/>
    </row>
    <row r="488" spans="5:19" ht="15.75">
      <c r="E488" s="165">
        <v>33</v>
      </c>
      <c r="F488" s="166" t="s">
        <v>251</v>
      </c>
      <c r="G488" s="255"/>
      <c r="H488" s="256"/>
      <c r="I488" s="257"/>
      <c r="J488" s="290" t="s">
        <v>327</v>
      </c>
      <c r="K488" s="170"/>
      <c r="L488" s="171"/>
      <c r="M488" s="171"/>
      <c r="N488" s="171"/>
      <c r="O488" s="171"/>
      <c r="P488" s="171"/>
      <c r="Q488" s="172">
        <f t="shared" si="100"/>
        <v>0</v>
      </c>
      <c r="R488" s="164"/>
      <c r="S488" s="140"/>
    </row>
    <row r="489" spans="5:19" ht="15.75">
      <c r="E489" s="165">
        <v>33</v>
      </c>
      <c r="F489" s="166" t="s">
        <v>260</v>
      </c>
      <c r="G489" s="255"/>
      <c r="H489" s="256"/>
      <c r="I489" s="257"/>
      <c r="J489" s="290" t="s">
        <v>328</v>
      </c>
      <c r="K489" s="170"/>
      <c r="L489" s="171"/>
      <c r="M489" s="171"/>
      <c r="N489" s="171"/>
      <c r="O489" s="171"/>
      <c r="P489" s="171"/>
      <c r="Q489" s="172">
        <f t="shared" si="100"/>
        <v>0</v>
      </c>
      <c r="R489" s="164"/>
      <c r="S489" s="140"/>
    </row>
    <row r="490" spans="5:19" ht="15.75">
      <c r="E490" s="265"/>
      <c r="F490" s="268"/>
      <c r="G490" s="298"/>
      <c r="H490" s="268"/>
      <c r="I490" s="269"/>
      <c r="J490" s="326"/>
      <c r="K490" s="210"/>
      <c r="L490" s="211"/>
      <c r="M490" s="211"/>
      <c r="N490" s="211"/>
      <c r="O490" s="211"/>
      <c r="P490" s="211"/>
      <c r="Q490" s="212"/>
      <c r="R490" s="164"/>
      <c r="S490" s="140"/>
    </row>
    <row r="491" spans="5:19" ht="15.75">
      <c r="E491" s="156" t="s">
        <v>384</v>
      </c>
      <c r="F491" s="261"/>
      <c r="G491" s="262"/>
      <c r="H491" s="261"/>
      <c r="I491" s="263"/>
      <c r="J491" s="323" t="s">
        <v>385</v>
      </c>
      <c r="K491" s="161">
        <f aca="true" t="shared" si="111" ref="K491:P491">SUM(K492+K495+K498+K501)</f>
        <v>0</v>
      </c>
      <c r="L491" s="161">
        <f t="shared" si="111"/>
        <v>0</v>
      </c>
      <c r="M491" s="161">
        <f t="shared" si="111"/>
        <v>0</v>
      </c>
      <c r="N491" s="161">
        <f t="shared" si="111"/>
        <v>0</v>
      </c>
      <c r="O491" s="161">
        <f t="shared" si="111"/>
        <v>0</v>
      </c>
      <c r="P491" s="161">
        <f t="shared" si="111"/>
        <v>0</v>
      </c>
      <c r="Q491" s="163">
        <f>SUM(K491+L491+M491+N491+O491+P491)</f>
        <v>0</v>
      </c>
      <c r="R491" s="164"/>
      <c r="S491" s="140"/>
    </row>
    <row r="492" spans="5:19" ht="15.75">
      <c r="E492" s="165" t="s">
        <v>384</v>
      </c>
      <c r="F492" s="166" t="s">
        <v>2</v>
      </c>
      <c r="G492" s="255"/>
      <c r="H492" s="256"/>
      <c r="I492" s="257"/>
      <c r="J492" s="290" t="s">
        <v>386</v>
      </c>
      <c r="K492" s="170">
        <f aca="true" t="shared" si="112" ref="K492:P492">SUM(K493:K494)</f>
        <v>0</v>
      </c>
      <c r="L492" s="171">
        <f t="shared" si="112"/>
        <v>0</v>
      </c>
      <c r="M492" s="171">
        <f t="shared" si="112"/>
        <v>0</v>
      </c>
      <c r="N492" s="171">
        <f t="shared" si="112"/>
        <v>0</v>
      </c>
      <c r="O492" s="171">
        <f t="shared" si="112"/>
        <v>0</v>
      </c>
      <c r="P492" s="171">
        <f t="shared" si="112"/>
        <v>0</v>
      </c>
      <c r="Q492" s="172">
        <f aca="true" t="shared" si="113" ref="Q492:Q503">SUM(K492:P492)</f>
        <v>0</v>
      </c>
      <c r="R492" s="164"/>
      <c r="S492" s="140"/>
    </row>
    <row r="493" spans="5:19" ht="15.75">
      <c r="E493" s="181" t="s">
        <v>384</v>
      </c>
      <c r="F493" s="182" t="s">
        <v>2</v>
      </c>
      <c r="G493" s="183" t="s">
        <v>23</v>
      </c>
      <c r="H493" s="250"/>
      <c r="I493" s="231"/>
      <c r="J493" s="196" t="s">
        <v>387</v>
      </c>
      <c r="K493" s="210"/>
      <c r="L493" s="211"/>
      <c r="M493" s="211"/>
      <c r="N493" s="211"/>
      <c r="O493" s="211"/>
      <c r="P493" s="211"/>
      <c r="Q493" s="212">
        <f t="shared" si="113"/>
        <v>0</v>
      </c>
      <c r="R493" s="164"/>
      <c r="S493" s="140"/>
    </row>
    <row r="494" spans="5:19" ht="15.75">
      <c r="E494" s="181" t="s">
        <v>384</v>
      </c>
      <c r="F494" s="182" t="s">
        <v>2</v>
      </c>
      <c r="G494" s="183" t="s">
        <v>26</v>
      </c>
      <c r="H494" s="250"/>
      <c r="I494" s="231"/>
      <c r="J494" s="196" t="s">
        <v>388</v>
      </c>
      <c r="K494" s="210"/>
      <c r="L494" s="211"/>
      <c r="M494" s="211"/>
      <c r="N494" s="211"/>
      <c r="O494" s="211"/>
      <c r="P494" s="211"/>
      <c r="Q494" s="212">
        <f t="shared" si="113"/>
        <v>0</v>
      </c>
      <c r="R494" s="164"/>
      <c r="S494" s="140"/>
    </row>
    <row r="495" spans="5:19" ht="15.75">
      <c r="E495" s="165" t="s">
        <v>384</v>
      </c>
      <c r="F495" s="166" t="s">
        <v>4</v>
      </c>
      <c r="G495" s="255"/>
      <c r="H495" s="256"/>
      <c r="I495" s="257"/>
      <c r="J495" s="290" t="s">
        <v>389</v>
      </c>
      <c r="K495" s="170">
        <f aca="true" t="shared" si="114" ref="K495:P495">SUM(K496:K497)</f>
        <v>0</v>
      </c>
      <c r="L495" s="171">
        <f t="shared" si="114"/>
        <v>0</v>
      </c>
      <c r="M495" s="171">
        <f t="shared" si="114"/>
        <v>0</v>
      </c>
      <c r="N495" s="171">
        <f t="shared" si="114"/>
        <v>0</v>
      </c>
      <c r="O495" s="171">
        <f t="shared" si="114"/>
        <v>0</v>
      </c>
      <c r="P495" s="171">
        <f t="shared" si="114"/>
        <v>0</v>
      </c>
      <c r="Q495" s="172">
        <f t="shared" si="113"/>
        <v>0</v>
      </c>
      <c r="R495" s="164"/>
      <c r="S495" s="140"/>
    </row>
    <row r="496" spans="5:19" ht="15.75">
      <c r="E496" s="181" t="s">
        <v>384</v>
      </c>
      <c r="F496" s="182" t="s">
        <v>4</v>
      </c>
      <c r="G496" s="183" t="s">
        <v>23</v>
      </c>
      <c r="H496" s="250"/>
      <c r="I496" s="231"/>
      <c r="J496" s="196" t="s">
        <v>387</v>
      </c>
      <c r="K496" s="210"/>
      <c r="L496" s="211"/>
      <c r="M496" s="211"/>
      <c r="N496" s="211"/>
      <c r="O496" s="211"/>
      <c r="P496" s="211"/>
      <c r="Q496" s="212">
        <f t="shared" si="113"/>
        <v>0</v>
      </c>
      <c r="R496" s="164"/>
      <c r="S496" s="140"/>
    </row>
    <row r="497" spans="5:19" ht="15.75">
      <c r="E497" s="181" t="s">
        <v>384</v>
      </c>
      <c r="F497" s="182" t="s">
        <v>4</v>
      </c>
      <c r="G497" s="183" t="s">
        <v>26</v>
      </c>
      <c r="H497" s="250"/>
      <c r="I497" s="231"/>
      <c r="J497" s="196" t="s">
        <v>388</v>
      </c>
      <c r="K497" s="210"/>
      <c r="L497" s="211"/>
      <c r="M497" s="211"/>
      <c r="N497" s="211"/>
      <c r="O497" s="211"/>
      <c r="P497" s="211"/>
      <c r="Q497" s="212">
        <f t="shared" si="113"/>
        <v>0</v>
      </c>
      <c r="R497" s="164"/>
      <c r="S497" s="140"/>
    </row>
    <row r="498" spans="5:19" ht="15.75">
      <c r="E498" s="165" t="s">
        <v>384</v>
      </c>
      <c r="F498" s="166" t="s">
        <v>241</v>
      </c>
      <c r="G498" s="255"/>
      <c r="H498" s="256"/>
      <c r="I498" s="257"/>
      <c r="J498" s="290" t="s">
        <v>390</v>
      </c>
      <c r="K498" s="170">
        <f aca="true" t="shared" si="115" ref="K498:P498">SUM(K499:K500)</f>
        <v>0</v>
      </c>
      <c r="L498" s="171">
        <f t="shared" si="115"/>
        <v>0</v>
      </c>
      <c r="M498" s="171">
        <f t="shared" si="115"/>
        <v>0</v>
      </c>
      <c r="N498" s="171">
        <f t="shared" si="115"/>
        <v>0</v>
      </c>
      <c r="O498" s="171">
        <f t="shared" si="115"/>
        <v>0</v>
      </c>
      <c r="P498" s="171">
        <f t="shared" si="115"/>
        <v>0</v>
      </c>
      <c r="Q498" s="172">
        <f t="shared" si="113"/>
        <v>0</v>
      </c>
      <c r="R498" s="164"/>
      <c r="S498" s="140"/>
    </row>
    <row r="499" spans="5:19" ht="15.75">
      <c r="E499" s="181" t="s">
        <v>384</v>
      </c>
      <c r="F499" s="182" t="s">
        <v>241</v>
      </c>
      <c r="G499" s="183" t="s">
        <v>23</v>
      </c>
      <c r="H499" s="250"/>
      <c r="I499" s="231"/>
      <c r="J499" s="196" t="s">
        <v>387</v>
      </c>
      <c r="K499" s="210"/>
      <c r="L499" s="211"/>
      <c r="M499" s="211"/>
      <c r="N499" s="211"/>
      <c r="O499" s="211"/>
      <c r="P499" s="211"/>
      <c r="Q499" s="212">
        <f t="shared" si="113"/>
        <v>0</v>
      </c>
      <c r="R499" s="164"/>
      <c r="S499" s="140"/>
    </row>
    <row r="500" spans="5:19" ht="15.75">
      <c r="E500" s="181" t="s">
        <v>384</v>
      </c>
      <c r="F500" s="182" t="s">
        <v>241</v>
      </c>
      <c r="G500" s="183" t="s">
        <v>26</v>
      </c>
      <c r="H500" s="250"/>
      <c r="I500" s="231"/>
      <c r="J500" s="196" t="s">
        <v>388</v>
      </c>
      <c r="K500" s="210"/>
      <c r="L500" s="211"/>
      <c r="M500" s="211"/>
      <c r="N500" s="211"/>
      <c r="O500" s="211"/>
      <c r="P500" s="211"/>
      <c r="Q500" s="212">
        <f t="shared" si="113"/>
        <v>0</v>
      </c>
      <c r="R500" s="164"/>
      <c r="S500" s="140"/>
    </row>
    <row r="501" spans="5:19" ht="15.75">
      <c r="E501" s="165" t="s">
        <v>384</v>
      </c>
      <c r="F501" s="166" t="s">
        <v>260</v>
      </c>
      <c r="G501" s="255"/>
      <c r="H501" s="256"/>
      <c r="I501" s="257"/>
      <c r="J501" s="290" t="s">
        <v>391</v>
      </c>
      <c r="K501" s="170"/>
      <c r="L501" s="171">
        <v>0</v>
      </c>
      <c r="M501" s="171"/>
      <c r="N501" s="171"/>
      <c r="O501" s="171"/>
      <c r="P501" s="171"/>
      <c r="Q501" s="212">
        <f t="shared" si="113"/>
        <v>0</v>
      </c>
      <c r="R501" s="164"/>
      <c r="S501" s="140"/>
    </row>
    <row r="502" spans="5:19" ht="15.75">
      <c r="E502" s="303"/>
      <c r="F502" s="304"/>
      <c r="G502" s="305"/>
      <c r="H502" s="306"/>
      <c r="I502" s="307"/>
      <c r="J502" s="328"/>
      <c r="K502" s="308"/>
      <c r="L502" s="309"/>
      <c r="M502" s="309"/>
      <c r="N502" s="309"/>
      <c r="O502" s="309"/>
      <c r="P502" s="309"/>
      <c r="Q502" s="310"/>
      <c r="R502" s="164"/>
      <c r="S502" s="140"/>
    </row>
    <row r="503" spans="5:19" ht="15.75">
      <c r="E503" s="156" t="s">
        <v>392</v>
      </c>
      <c r="F503" s="261"/>
      <c r="G503" s="262"/>
      <c r="H503" s="261"/>
      <c r="I503" s="263"/>
      <c r="J503" s="323" t="s">
        <v>393</v>
      </c>
      <c r="K503" s="161">
        <v>9597</v>
      </c>
      <c r="L503" s="162"/>
      <c r="M503" s="162"/>
      <c r="N503" s="162"/>
      <c r="O503" s="162"/>
      <c r="P503" s="162"/>
      <c r="Q503" s="212">
        <f t="shared" si="113"/>
        <v>9597</v>
      </c>
      <c r="R503" s="164"/>
      <c r="S503" s="140"/>
    </row>
    <row r="504" spans="5:18" ht="15.75">
      <c r="E504" s="265"/>
      <c r="F504" s="268"/>
      <c r="G504" s="298"/>
      <c r="H504" s="268"/>
      <c r="I504" s="269"/>
      <c r="J504" s="326"/>
      <c r="K504" s="210"/>
      <c r="L504" s="211"/>
      <c r="M504" s="211"/>
      <c r="N504" s="211"/>
      <c r="O504" s="211"/>
      <c r="P504" s="211"/>
      <c r="Q504" s="311">
        <f>SUM(Q274:Q503)</f>
        <v>4052581</v>
      </c>
      <c r="R504" s="164"/>
    </row>
    <row r="505" spans="5:18" ht="15.75">
      <c r="E505" s="312"/>
      <c r="F505" s="313"/>
      <c r="G505" s="314"/>
      <c r="H505" s="313"/>
      <c r="I505" s="315"/>
      <c r="J505" s="329" t="s">
        <v>468</v>
      </c>
      <c r="K505" s="316">
        <f aca="true" t="shared" si="116" ref="K505:P505">SUM(K8+K273+K369+K373+K414+K417+K424+K441+K453+K471+K477+K491+K503)</f>
        <v>1713576</v>
      </c>
      <c r="L505" s="316">
        <f t="shared" si="116"/>
        <v>421207</v>
      </c>
      <c r="M505" s="316">
        <f t="shared" si="116"/>
        <v>93810</v>
      </c>
      <c r="N505" s="316">
        <f t="shared" si="116"/>
        <v>70450</v>
      </c>
      <c r="O505" s="316">
        <f t="shared" si="116"/>
        <v>19800</v>
      </c>
      <c r="P505" s="316">
        <f t="shared" si="116"/>
        <v>28180</v>
      </c>
      <c r="Q505" s="310">
        <f>Q8+Q273+Q369+Q373+Q414+Q417+Q424+Q441+Q453+Q471+Q477+Q491+Q503</f>
        <v>2347023</v>
      </c>
      <c r="R505" s="173">
        <f>Q504+S9</f>
        <v>4052580</v>
      </c>
    </row>
    <row r="506" spans="5:18" ht="13.5" thickBot="1">
      <c r="E506" s="152"/>
      <c r="F506" s="153"/>
      <c r="G506" s="154"/>
      <c r="H506" s="153"/>
      <c r="I506" s="155"/>
      <c r="J506" s="330"/>
      <c r="K506" s="25"/>
      <c r="L506" s="26"/>
      <c r="M506" s="26"/>
      <c r="N506" s="26"/>
      <c r="O506" s="26"/>
      <c r="P506" s="26"/>
      <c r="Q506" s="120"/>
      <c r="R506" s="151"/>
    </row>
    <row r="508" spans="5:10" ht="12.75">
      <c r="E508" s="147" t="s">
        <v>531</v>
      </c>
      <c r="F508" s="145"/>
      <c r="G508" s="145"/>
      <c r="H508" s="145"/>
      <c r="I508" s="145"/>
      <c r="J508" s="145"/>
    </row>
    <row r="509" spans="5:10" ht="12.75">
      <c r="E509" s="145" t="s">
        <v>578</v>
      </c>
      <c r="F509" s="145"/>
      <c r="G509" s="145"/>
      <c r="H509" s="145"/>
      <c r="I509" s="145"/>
      <c r="J509" s="145"/>
    </row>
    <row r="510" spans="5:10" ht="12.75">
      <c r="E510" s="145" t="s">
        <v>565</v>
      </c>
      <c r="F510" s="145"/>
      <c r="G510" s="145"/>
      <c r="H510" s="145"/>
      <c r="I510" s="145"/>
      <c r="J510" s="145"/>
    </row>
    <row r="511" spans="5:10" ht="12.75">
      <c r="E511" s="146" t="s">
        <v>577</v>
      </c>
      <c r="F511" s="145"/>
      <c r="G511" s="145"/>
      <c r="H511" s="145"/>
      <c r="I511" s="145"/>
      <c r="J511" s="145"/>
    </row>
    <row r="512" spans="5:10" ht="12.75">
      <c r="E512" s="146" t="s">
        <v>566</v>
      </c>
      <c r="F512" s="145"/>
      <c r="G512" s="145"/>
      <c r="H512" s="145"/>
      <c r="I512" s="145"/>
      <c r="J512" s="145"/>
    </row>
    <row r="513" spans="5:10" ht="12.75">
      <c r="E513" s="146" t="s">
        <v>550</v>
      </c>
      <c r="F513" s="145"/>
      <c r="G513" s="145"/>
      <c r="H513" s="145"/>
      <c r="I513" s="145"/>
      <c r="J513" s="145"/>
    </row>
    <row r="514" spans="5:10" ht="12.75">
      <c r="E514" s="146" t="s">
        <v>579</v>
      </c>
      <c r="F514" s="145"/>
      <c r="G514" s="145"/>
      <c r="H514" s="145"/>
      <c r="I514" s="145"/>
      <c r="J514" s="145"/>
    </row>
    <row r="515" spans="5:10" ht="12.75">
      <c r="E515" s="146" t="s">
        <v>586</v>
      </c>
      <c r="F515" s="145"/>
      <c r="G515" s="145"/>
      <c r="H515" s="145"/>
      <c r="I515" s="145"/>
      <c r="J515" s="145"/>
    </row>
    <row r="516" spans="5:10" ht="12.75">
      <c r="E516" s="146" t="s">
        <v>580</v>
      </c>
      <c r="F516" s="145"/>
      <c r="G516" s="145"/>
      <c r="H516" s="145"/>
      <c r="I516" s="145"/>
      <c r="J516" s="145"/>
    </row>
    <row r="517" spans="5:10" ht="12.75">
      <c r="E517" s="146" t="s">
        <v>589</v>
      </c>
      <c r="F517" s="145"/>
      <c r="G517" s="145"/>
      <c r="H517" s="145"/>
      <c r="I517" s="145"/>
      <c r="J517" s="145"/>
    </row>
    <row r="518" spans="5:10" ht="12.75">
      <c r="E518" s="146" t="s">
        <v>590</v>
      </c>
      <c r="F518" s="145"/>
      <c r="G518" s="145"/>
      <c r="H518" s="145"/>
      <c r="I518" s="145"/>
      <c r="J518" s="145"/>
    </row>
    <row r="519" spans="5:10" ht="12.75">
      <c r="E519" s="146" t="s">
        <v>572</v>
      </c>
      <c r="F519" s="145"/>
      <c r="G519" s="145"/>
      <c r="H519" s="145"/>
      <c r="I519" s="145"/>
      <c r="J519" s="145"/>
    </row>
    <row r="520" spans="5:10" ht="12.75">
      <c r="E520" s="146" t="s">
        <v>581</v>
      </c>
      <c r="F520" s="145"/>
      <c r="G520" s="145"/>
      <c r="H520" s="145"/>
      <c r="I520" s="145"/>
      <c r="J520" s="145"/>
    </row>
    <row r="521" spans="5:10" ht="12.75">
      <c r="E521" s="146" t="s">
        <v>582</v>
      </c>
      <c r="F521" s="145"/>
      <c r="G521" s="145"/>
      <c r="H521" s="145"/>
      <c r="I521" s="145"/>
      <c r="J521" s="145"/>
    </row>
    <row r="522" spans="5:10" ht="12.75">
      <c r="E522" s="146" t="s">
        <v>583</v>
      </c>
      <c r="F522" s="145"/>
      <c r="G522" s="145"/>
      <c r="H522" s="145"/>
      <c r="I522" s="145"/>
      <c r="J522" s="145"/>
    </row>
    <row r="523" spans="5:10" ht="12.75">
      <c r="E523" s="146" t="s">
        <v>551</v>
      </c>
      <c r="F523" s="145" t="s">
        <v>552</v>
      </c>
      <c r="G523" s="145"/>
      <c r="H523" s="145"/>
      <c r="I523" s="145"/>
      <c r="J523" s="145"/>
    </row>
    <row r="524" spans="5:10" ht="12.75">
      <c r="E524" s="146" t="s">
        <v>574</v>
      </c>
      <c r="F524" s="145"/>
      <c r="G524" s="145"/>
      <c r="H524" s="145"/>
      <c r="I524" s="145"/>
      <c r="J524" s="145"/>
    </row>
    <row r="525" spans="5:10" ht="12.75">
      <c r="E525" s="146" t="s">
        <v>592</v>
      </c>
      <c r="F525" s="145"/>
      <c r="G525" s="145"/>
      <c r="H525" s="145"/>
      <c r="I525" s="145"/>
      <c r="J525" s="145"/>
    </row>
    <row r="526" spans="5:10" ht="12.75">
      <c r="E526" s="146" t="s">
        <v>591</v>
      </c>
      <c r="F526" s="145"/>
      <c r="G526" s="145"/>
      <c r="H526" s="145"/>
      <c r="I526" s="145"/>
      <c r="J526" s="145"/>
    </row>
    <row r="527" spans="5:10" ht="12.75">
      <c r="E527" s="146" t="s">
        <v>585</v>
      </c>
      <c r="F527" s="145"/>
      <c r="G527" s="145"/>
      <c r="H527" s="145"/>
      <c r="I527" s="145"/>
      <c r="J527" s="145"/>
    </row>
    <row r="528" spans="5:10" ht="12.75">
      <c r="E528" s="146" t="s">
        <v>584</v>
      </c>
      <c r="F528" s="145"/>
      <c r="G528" s="145"/>
      <c r="H528" s="145"/>
      <c r="I528" s="145"/>
      <c r="J528" s="145"/>
    </row>
    <row r="529" spans="5:17" ht="12.75">
      <c r="E529" s="146" t="s">
        <v>588</v>
      </c>
      <c r="F529" s="355"/>
      <c r="G529" s="355"/>
      <c r="H529" s="355"/>
      <c r="I529" s="355"/>
      <c r="J529" s="355"/>
      <c r="K529" s="356"/>
      <c r="L529" s="356"/>
      <c r="M529" s="356"/>
      <c r="N529" s="356"/>
      <c r="O529" s="356"/>
      <c r="P529" s="357"/>
      <c r="Q529" s="358"/>
    </row>
    <row r="530" spans="5:17" ht="12.75">
      <c r="E530" s="146"/>
      <c r="F530" s="147" t="s">
        <v>575</v>
      </c>
      <c r="G530" s="147"/>
      <c r="H530" s="147"/>
      <c r="I530" s="147"/>
      <c r="J530" s="355"/>
      <c r="K530" s="356"/>
      <c r="L530" s="356"/>
      <c r="M530" s="356"/>
      <c r="N530" s="356"/>
      <c r="O530" s="356"/>
      <c r="P530" s="357"/>
      <c r="Q530" s="358"/>
    </row>
    <row r="531" spans="5:17" ht="12.75">
      <c r="E531" s="146" t="s">
        <v>587</v>
      </c>
      <c r="F531" s="355"/>
      <c r="G531" s="355"/>
      <c r="H531" s="355"/>
      <c r="I531" s="355"/>
      <c r="J531" s="355"/>
      <c r="K531" s="356"/>
      <c r="L531" s="356"/>
      <c r="M531" s="356"/>
      <c r="N531" s="356"/>
      <c r="O531" s="356"/>
      <c r="P531" s="356"/>
      <c r="Q531" s="358"/>
    </row>
    <row r="532" spans="5:10" ht="12.75">
      <c r="E532" s="146"/>
      <c r="F532" s="145"/>
      <c r="G532" s="145"/>
      <c r="H532" s="145"/>
      <c r="I532" s="145"/>
      <c r="J532" s="145"/>
    </row>
    <row r="533" spans="5:10" ht="12.75">
      <c r="E533" s="146"/>
      <c r="F533" s="145"/>
      <c r="G533" s="145"/>
      <c r="H533" s="145"/>
      <c r="I533" s="145"/>
      <c r="J533" s="145"/>
    </row>
    <row r="534" spans="5:10" ht="12.75">
      <c r="E534" s="146"/>
      <c r="F534" s="145"/>
      <c r="G534" s="145"/>
      <c r="H534" s="145"/>
      <c r="I534" s="145"/>
      <c r="J534" s="145"/>
    </row>
  </sheetData>
  <sheetProtection insertRows="0"/>
  <mergeCells count="2">
    <mergeCell ref="E1:Q1"/>
    <mergeCell ref="K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1"/>
  <headerFooter alignWithMargins="0">
    <oddHeader>&amp;LGASTOS - MUNICIPAL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Huechacona</dc:creator>
  <cp:keywords/>
  <dc:description/>
  <cp:lastModifiedBy>Evelyn</cp:lastModifiedBy>
  <cp:lastPrinted>2015-01-21T12:46:33Z</cp:lastPrinted>
  <dcterms:created xsi:type="dcterms:W3CDTF">2007-08-24T19:05:00Z</dcterms:created>
  <dcterms:modified xsi:type="dcterms:W3CDTF">2015-04-27T15:32:19Z</dcterms:modified>
  <cp:category/>
  <cp:version/>
  <cp:contentType/>
  <cp:contentStatus/>
</cp:coreProperties>
</file>